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9"/>
  <workbookPr/>
  <mc:AlternateContent xmlns:mc="http://schemas.openxmlformats.org/markup-compatibility/2006">
    <mc:Choice Requires="x15">
      <x15ac:absPath xmlns:x15ac="http://schemas.microsoft.com/office/spreadsheetml/2010/11/ac" url="https://lsecloud.sharepoint.com/sites/tpi/Department Documents/Net Zero Standards/Diversified Mining/_V2 (2024-2025)/dataset/"/>
    </mc:Choice>
  </mc:AlternateContent>
  <xr:revisionPtr revIDLastSave="973" documentId="11_E23947678460813DA41C1EE7097A9AF41C00FF4F" xr6:coauthVersionLast="47" xr6:coauthVersionMax="47" xr10:uidLastSave="{1D770786-9FB3-4072-8F3C-2E3BC237FF4C}"/>
  <bookViews>
    <workbookView xWindow="-108" yWindow="-108" windowWidth="30936" windowHeight="16896" activeTab="1" xr2:uid="{00000000-000D-0000-FFFF-FFFF00000000}"/>
  </bookViews>
  <sheets>
    <sheet name="How the NZS works" sheetId="4" r:id="rId1"/>
    <sheet name="Company Scorecard - Select" sheetId="5" r:id="rId2"/>
    <sheet name="NZS DM and CA100" sheetId="3" r:id="rId3"/>
    <sheet name="NZS DM Summary" sheetId="2" r:id="rId4"/>
    <sheet name="CA100 2024 Scores" sheetId="6" state="hidden" r:id="rId5"/>
  </sheets>
  <externalReferences>
    <externalReference r:id="rId6"/>
  </externalReferences>
  <definedNames>
    <definedName name="_1._Structure" localSheetId="0">'How the NZS works'!$B$12</definedName>
    <definedName name="_5._How_to_use_this_workbook">'How the NZS works'!$B$73</definedName>
    <definedName name="_xlnm._FilterDatabase" localSheetId="3" hidden="1">'NZS DM Summary'!$A$2:$J$2</definedName>
    <definedName name="Aggregating_metrics_into_sub_indicator_and_indicator_and_colour_coding" localSheetId="0">'How the NZS works'!$B$18</definedName>
    <definedName name="Classification_of_metrics_by_type___Bucketing" localSheetId="0">'How the NZS works'!$B$15</definedName>
    <definedName name="Status_of_alignment_assessments" localSheetId="0">'How the NZS works'!$B$54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5" l="1"/>
  <c r="D20" i="5"/>
  <c r="D13" i="5"/>
  <c r="D11" i="5"/>
  <c r="A75" i="6"/>
  <c r="A74" i="6"/>
  <c r="A73" i="6"/>
  <c r="A72" i="6"/>
  <c r="A71" i="6"/>
  <c r="A68" i="6"/>
  <c r="A67" i="6"/>
  <c r="A66" i="6"/>
  <c r="A64" i="6"/>
  <c r="A63" i="6"/>
  <c r="A62" i="6"/>
  <c r="A59" i="6"/>
  <c r="A58" i="6"/>
  <c r="A56" i="6"/>
  <c r="A55" i="6"/>
  <c r="A53" i="6"/>
  <c r="A52" i="6"/>
  <c r="A49" i="6"/>
  <c r="A48" i="6"/>
  <c r="A46" i="6"/>
  <c r="A45" i="6"/>
  <c r="A44" i="6"/>
  <c r="A41" i="6"/>
  <c r="A40" i="6"/>
  <c r="A38" i="6"/>
  <c r="A37" i="6"/>
  <c r="A34" i="6"/>
  <c r="A33" i="6"/>
  <c r="A31" i="6"/>
  <c r="A30" i="6"/>
  <c r="A29" i="6"/>
  <c r="A28" i="6"/>
  <c r="A24" i="6"/>
  <c r="A23" i="6"/>
  <c r="A17" i="6"/>
  <c r="A16" i="6"/>
  <c r="A11" i="6"/>
  <c r="D28" i="5" s="1"/>
  <c r="A6" i="6"/>
  <c r="A5" i="6"/>
  <c r="D238" i="5" s="1"/>
  <c r="D30" i="5" l="1"/>
  <c r="D48" i="5"/>
  <c r="D65" i="5"/>
  <c r="D151" i="5"/>
  <c r="D196" i="5"/>
  <c r="D245" i="5"/>
  <c r="D31" i="5"/>
  <c r="D39" i="5"/>
  <c r="D49" i="5"/>
  <c r="D125" i="5"/>
  <c r="D153" i="5"/>
  <c r="D161" i="5"/>
  <c r="D170" i="5"/>
  <c r="D197" i="5"/>
  <c r="D235" i="5"/>
  <c r="D244" i="5"/>
  <c r="D38" i="5"/>
  <c r="D123" i="5"/>
  <c r="D160" i="5"/>
  <c r="D233" i="5"/>
  <c r="D41" i="5"/>
  <c r="D51" i="5"/>
  <c r="D154" i="5"/>
  <c r="D162" i="5"/>
  <c r="D199" i="5"/>
  <c r="D248" i="5"/>
  <c r="D243" i="5"/>
  <c r="D184" i="5"/>
  <c r="D16" i="5"/>
  <c r="D156" i="5"/>
  <c r="D173" i="5"/>
  <c r="D201" i="5"/>
  <c r="D202" i="5"/>
  <c r="D241" i="5"/>
  <c r="D42" i="5"/>
  <c r="D164" i="5"/>
  <c r="D200" i="5"/>
  <c r="D236" i="5"/>
  <c r="D25" i="5"/>
  <c r="D17" i="5"/>
  <c r="D26" i="5"/>
  <c r="D35" i="5"/>
  <c r="D54" i="5"/>
  <c r="D157" i="5"/>
  <c r="D174" i="5"/>
  <c r="D203" i="5"/>
  <c r="D237" i="5"/>
  <c r="D240" i="5"/>
  <c r="D155" i="5"/>
  <c r="D242" i="5"/>
  <c r="D18" i="5"/>
  <c r="D27" i="5"/>
  <c r="D36" i="5"/>
  <c r="D46" i="5"/>
  <c r="D121" i="5"/>
  <c r="D130" i="5"/>
  <c r="D149" i="5"/>
  <c r="D158" i="5"/>
  <c r="D167" i="5"/>
  <c r="D175" i="5"/>
  <c r="D204" i="5"/>
  <c r="D247" i="5"/>
  <c r="D239" i="5"/>
  <c r="D37" i="5"/>
  <c r="D47" i="5"/>
  <c r="D122" i="5"/>
  <c r="D150" i="5"/>
  <c r="D159" i="5"/>
  <c r="D177" i="5"/>
  <c r="D195" i="5"/>
  <c r="D246" i="5"/>
  <c r="C11" i="5" l="1"/>
  <c r="B224" i="3"/>
  <c r="B220" i="3"/>
  <c r="B214" i="3"/>
  <c r="B205" i="3"/>
  <c r="B199" i="3"/>
  <c r="B185" i="3"/>
  <c r="B182" i="3"/>
  <c r="B175" i="3"/>
  <c r="B140" i="3"/>
  <c r="B138" i="3"/>
  <c r="B131" i="3"/>
  <c r="B127" i="3"/>
  <c r="B126" i="3"/>
  <c r="B125" i="3"/>
  <c r="B124" i="3"/>
  <c r="B122" i="3"/>
  <c r="B111" i="3"/>
  <c r="B102" i="3"/>
  <c r="B93" i="3"/>
  <c r="B84" i="3"/>
  <c r="B78" i="3"/>
  <c r="B70" i="3"/>
  <c r="B62" i="3"/>
  <c r="B49" i="3"/>
  <c r="J21" i="5"/>
  <c r="J20" i="5"/>
  <c r="H20" i="5"/>
  <c r="F20" i="5"/>
  <c r="J13" i="5"/>
  <c r="C235" i="5" l="1"/>
  <c r="A232" i="5"/>
  <c r="A231" i="5"/>
  <c r="A230" i="5"/>
  <c r="A229" i="5"/>
  <c r="A228" i="5"/>
  <c r="A227" i="5"/>
  <c r="A226" i="5"/>
  <c r="A225" i="5"/>
  <c r="A224" i="5"/>
  <c r="A223" i="5"/>
  <c r="A222" i="5"/>
  <c r="A221" i="5"/>
  <c r="A220" i="5"/>
  <c r="A219" i="5"/>
  <c r="A218" i="5"/>
  <c r="A217" i="5"/>
  <c r="A216" i="5"/>
  <c r="A215" i="5"/>
  <c r="A214" i="5"/>
  <c r="A213" i="5"/>
  <c r="D213" i="5" s="1"/>
  <c r="A212" i="5"/>
  <c r="D212" i="5" s="1"/>
  <c r="A211" i="5"/>
  <c r="D211" i="5" s="1"/>
  <c r="A210" i="5"/>
  <c r="D210" i="5" s="1"/>
  <c r="A209" i="5"/>
  <c r="D209" i="5" s="1"/>
  <c r="A208" i="5"/>
  <c r="D208" i="5" s="1"/>
  <c r="A207" i="5"/>
  <c r="D207" i="5" s="1"/>
  <c r="A206" i="5"/>
  <c r="D206" i="5" s="1"/>
  <c r="A205" i="5"/>
  <c r="D205" i="5" s="1"/>
  <c r="C197" i="5"/>
  <c r="A194" i="5"/>
  <c r="A193" i="5"/>
  <c r="A192" i="5"/>
  <c r="A191" i="5"/>
  <c r="A190" i="5"/>
  <c r="A189" i="5"/>
  <c r="A188" i="5"/>
  <c r="A187" i="5"/>
  <c r="D187" i="5" s="1"/>
  <c r="A186" i="5"/>
  <c r="D186" i="5" s="1"/>
  <c r="A185" i="5"/>
  <c r="D185" i="5" s="1"/>
  <c r="A183" i="5"/>
  <c r="A182" i="5"/>
  <c r="A181" i="5"/>
  <c r="A180" i="5"/>
  <c r="D180" i="5" s="1"/>
  <c r="A179" i="5"/>
  <c r="D179" i="5" s="1"/>
  <c r="A178" i="5"/>
  <c r="D178" i="5" s="1"/>
  <c r="C175" i="5"/>
  <c r="A172" i="5"/>
  <c r="D172" i="5" s="1"/>
  <c r="A171" i="5"/>
  <c r="D171" i="5" s="1"/>
  <c r="A169" i="5"/>
  <c r="D169" i="5" s="1"/>
  <c r="A168" i="5"/>
  <c r="D168" i="5" s="1"/>
  <c r="A166" i="5"/>
  <c r="D166" i="5" s="1"/>
  <c r="A165" i="5"/>
  <c r="D165" i="5" s="1"/>
  <c r="C162" i="5"/>
  <c r="C151" i="5"/>
  <c r="A148" i="5"/>
  <c r="A147" i="5"/>
  <c r="A146" i="5"/>
  <c r="A145" i="5"/>
  <c r="D145" i="5" s="1"/>
  <c r="A144" i="5"/>
  <c r="D144" i="5" s="1"/>
  <c r="A143" i="5"/>
  <c r="D143" i="5" s="1"/>
  <c r="A142" i="5"/>
  <c r="D142" i="5" s="1"/>
  <c r="A141" i="5"/>
  <c r="D141" i="5" s="1"/>
  <c r="A140" i="5"/>
  <c r="D140" i="5" s="1"/>
  <c r="A139" i="5"/>
  <c r="D139" i="5" s="1"/>
  <c r="A138" i="5"/>
  <c r="D138" i="5" s="1"/>
  <c r="A137" i="5"/>
  <c r="D137" i="5" s="1"/>
  <c r="A136" i="5"/>
  <c r="D136" i="5" s="1"/>
  <c r="A135" i="5"/>
  <c r="D135" i="5" s="1"/>
  <c r="A134" i="5"/>
  <c r="D134" i="5" s="1"/>
  <c r="A133" i="5"/>
  <c r="D133" i="5" s="1"/>
  <c r="A132" i="5"/>
  <c r="D132" i="5" s="1"/>
  <c r="A131" i="5"/>
  <c r="D131" i="5" s="1"/>
  <c r="A129" i="5"/>
  <c r="D129" i="5" s="1"/>
  <c r="A128" i="5"/>
  <c r="D128" i="5" s="1"/>
  <c r="A127" i="5"/>
  <c r="D127" i="5" s="1"/>
  <c r="A126" i="5"/>
  <c r="D126" i="5" s="1"/>
  <c r="C123" i="5"/>
  <c r="A120" i="5"/>
  <c r="A119" i="5"/>
  <c r="A118" i="5"/>
  <c r="A117" i="5"/>
  <c r="A116" i="5"/>
  <c r="A115" i="5"/>
  <c r="A114" i="5"/>
  <c r="A113" i="5"/>
  <c r="A112" i="5"/>
  <c r="A111" i="5"/>
  <c r="A110" i="5"/>
  <c r="A109" i="5"/>
  <c r="A108" i="5"/>
  <c r="A107" i="5"/>
  <c r="A106" i="5"/>
  <c r="A105" i="5"/>
  <c r="A104" i="5"/>
  <c r="A103" i="5"/>
  <c r="A102" i="5"/>
  <c r="D102" i="5" s="1"/>
  <c r="A101" i="5"/>
  <c r="D101" i="5" s="1"/>
  <c r="A100" i="5"/>
  <c r="D100" i="5" s="1"/>
  <c r="A99" i="5"/>
  <c r="D99" i="5" s="1"/>
  <c r="A98" i="5"/>
  <c r="D98" i="5" s="1"/>
  <c r="A97" i="5"/>
  <c r="D97" i="5" s="1"/>
  <c r="A96" i="5"/>
  <c r="D96" i="5" s="1"/>
  <c r="A95" i="5"/>
  <c r="D95" i="5" s="1"/>
  <c r="A94" i="5"/>
  <c r="D94" i="5" s="1"/>
  <c r="A93" i="5"/>
  <c r="D93" i="5" s="1"/>
  <c r="A92" i="5"/>
  <c r="D92" i="5" s="1"/>
  <c r="A91" i="5"/>
  <c r="D91" i="5" s="1"/>
  <c r="A90" i="5"/>
  <c r="D90" i="5" s="1"/>
  <c r="A89" i="5"/>
  <c r="D89" i="5" s="1"/>
  <c r="A88" i="5"/>
  <c r="D88" i="5" s="1"/>
  <c r="A87" i="5"/>
  <c r="D87" i="5" s="1"/>
  <c r="A86" i="5"/>
  <c r="D86" i="5" s="1"/>
  <c r="A85" i="5"/>
  <c r="D85" i="5" s="1"/>
  <c r="A84" i="5"/>
  <c r="D84" i="5" s="1"/>
  <c r="A83" i="5"/>
  <c r="D83" i="5" s="1"/>
  <c r="A82" i="5"/>
  <c r="D82" i="5" s="1"/>
  <c r="A81" i="5"/>
  <c r="D81" i="5" s="1"/>
  <c r="A80" i="5"/>
  <c r="D80" i="5" s="1"/>
  <c r="A79" i="5"/>
  <c r="D79" i="5" s="1"/>
  <c r="A78" i="5"/>
  <c r="D78" i="5" s="1"/>
  <c r="A77" i="5"/>
  <c r="D77" i="5" s="1"/>
  <c r="A76" i="5"/>
  <c r="D76" i="5" s="1"/>
  <c r="A75" i="5"/>
  <c r="D75" i="5" s="1"/>
  <c r="A74" i="5"/>
  <c r="D74" i="5" s="1"/>
  <c r="A73" i="5"/>
  <c r="D73" i="5" s="1"/>
  <c r="A72" i="5"/>
  <c r="D72" i="5" s="1"/>
  <c r="A71" i="5"/>
  <c r="D71" i="5" s="1"/>
  <c r="A70" i="5"/>
  <c r="D70" i="5" s="1"/>
  <c r="A69" i="5"/>
  <c r="D69" i="5" s="1"/>
  <c r="A68" i="5"/>
  <c r="D68" i="5" s="1"/>
  <c r="A67" i="5"/>
  <c r="D67" i="5" s="1"/>
  <c r="A66" i="5"/>
  <c r="D66" i="5" s="1"/>
  <c r="A64" i="5"/>
  <c r="D64" i="5" s="1"/>
  <c r="A63" i="5"/>
  <c r="D63" i="5" s="1"/>
  <c r="A62" i="5"/>
  <c r="D62" i="5" s="1"/>
  <c r="A61" i="5"/>
  <c r="D61" i="5" s="1"/>
  <c r="A60" i="5"/>
  <c r="D60" i="5" s="1"/>
  <c r="A59" i="5"/>
  <c r="D59" i="5" s="1"/>
  <c r="A58" i="5"/>
  <c r="D58" i="5" s="1"/>
  <c r="A57" i="5"/>
  <c r="D57" i="5" s="1"/>
  <c r="A56" i="5"/>
  <c r="D56" i="5" s="1"/>
  <c r="A55" i="5"/>
  <c r="D55" i="5" s="1"/>
  <c r="A53" i="5"/>
  <c r="D53" i="5" s="1"/>
  <c r="A52" i="5"/>
  <c r="D52" i="5" s="1"/>
  <c r="C49" i="5"/>
  <c r="A45" i="5"/>
  <c r="A44" i="5"/>
  <c r="D44" i="5" s="1"/>
  <c r="A43" i="5"/>
  <c r="D43" i="5" s="1"/>
  <c r="C39" i="5"/>
  <c r="A34" i="5"/>
  <c r="D34" i="5" s="1"/>
  <c r="A33" i="5"/>
  <c r="D33" i="5" s="1"/>
  <c r="A32" i="5"/>
  <c r="D32" i="5" s="1"/>
  <c r="C28" i="5"/>
  <c r="A24" i="5"/>
  <c r="D24" i="5" s="1"/>
  <c r="A23" i="5"/>
  <c r="D23" i="5" s="1"/>
  <c r="A22" i="5"/>
  <c r="D22" i="5" s="1"/>
  <c r="C18" i="5"/>
  <c r="A15" i="5"/>
  <c r="A14" i="5"/>
  <c r="D226" i="3"/>
  <c r="C226" i="3"/>
  <c r="B226" i="3" s="1"/>
  <c r="D225" i="3"/>
  <c r="C225" i="3"/>
  <c r="B225" i="3" s="1"/>
  <c r="D223" i="3"/>
  <c r="C223" i="3"/>
  <c r="B223" i="3" s="1"/>
  <c r="D222" i="3"/>
  <c r="C222" i="3"/>
  <c r="B222" i="3" s="1"/>
  <c r="D221" i="3"/>
  <c r="C221" i="3"/>
  <c r="B221" i="3" s="1"/>
  <c r="D219" i="3"/>
  <c r="C219" i="3"/>
  <c r="B219" i="3" s="1"/>
  <c r="D218" i="3"/>
  <c r="C218" i="3"/>
  <c r="B218" i="3" s="1"/>
  <c r="D217" i="3"/>
  <c r="C217" i="3"/>
  <c r="B217" i="3" s="1"/>
  <c r="D216" i="3"/>
  <c r="C216" i="3"/>
  <c r="B216" i="3" s="1"/>
  <c r="D215" i="3"/>
  <c r="C215" i="3"/>
  <c r="B215" i="3" s="1"/>
  <c r="D213" i="3"/>
  <c r="C213" i="3"/>
  <c r="B213" i="3" s="1"/>
  <c r="D212" i="3"/>
  <c r="C212" i="3"/>
  <c r="B212" i="3" s="1"/>
  <c r="D211" i="3"/>
  <c r="C211" i="3"/>
  <c r="B211" i="3" s="1"/>
  <c r="D210" i="3"/>
  <c r="C210" i="3"/>
  <c r="B210" i="3" s="1"/>
  <c r="D209" i="3"/>
  <c r="C209" i="3"/>
  <c r="B209" i="3" s="1"/>
  <c r="D208" i="3"/>
  <c r="C208" i="3"/>
  <c r="B208" i="3" s="1"/>
  <c r="D207" i="3"/>
  <c r="C207" i="3"/>
  <c r="B207" i="3" s="1"/>
  <c r="D206" i="3"/>
  <c r="C206" i="3"/>
  <c r="B206" i="3" s="1"/>
  <c r="D204" i="3"/>
  <c r="C204" i="3"/>
  <c r="B204" i="3" s="1"/>
  <c r="D203" i="3"/>
  <c r="C203" i="3"/>
  <c r="B203" i="3" s="1"/>
  <c r="D202" i="3"/>
  <c r="C202" i="3"/>
  <c r="B202" i="3" s="1"/>
  <c r="D201" i="3"/>
  <c r="C201" i="3"/>
  <c r="B201" i="3" s="1"/>
  <c r="D200" i="3"/>
  <c r="C200" i="3"/>
  <c r="B200" i="3" s="1"/>
  <c r="D198" i="3"/>
  <c r="C198" i="3"/>
  <c r="B198" i="3" s="1"/>
  <c r="D197" i="3"/>
  <c r="C197" i="3"/>
  <c r="B197" i="3" s="1"/>
  <c r="C196" i="3"/>
  <c r="D195" i="3"/>
  <c r="C195" i="3"/>
  <c r="B195" i="3" s="1"/>
  <c r="D194" i="3"/>
  <c r="C194" i="3"/>
  <c r="B194" i="3" s="1"/>
  <c r="D193" i="3"/>
  <c r="C193" i="3"/>
  <c r="D188" i="3"/>
  <c r="C188" i="3"/>
  <c r="B188" i="3" s="1"/>
  <c r="D187" i="3"/>
  <c r="C187" i="3"/>
  <c r="B187" i="3" s="1"/>
  <c r="D186" i="3"/>
  <c r="C186" i="3"/>
  <c r="B186" i="3" s="1"/>
  <c r="D184" i="3"/>
  <c r="C184" i="3"/>
  <c r="B184" i="3" s="1"/>
  <c r="D183" i="3"/>
  <c r="C183" i="3"/>
  <c r="B183" i="3" s="1"/>
  <c r="C181" i="3"/>
  <c r="B181" i="3" s="1"/>
  <c r="C180" i="3"/>
  <c r="B180" i="3" s="1"/>
  <c r="C179" i="3"/>
  <c r="B179" i="3" s="1"/>
  <c r="C178" i="3"/>
  <c r="D177" i="3"/>
  <c r="C177" i="3"/>
  <c r="B177" i="3" s="1"/>
  <c r="D176" i="3"/>
  <c r="C176" i="3"/>
  <c r="B176" i="3" s="1"/>
  <c r="C174" i="3"/>
  <c r="B174" i="3" s="1"/>
  <c r="C173" i="3"/>
  <c r="B173" i="3" s="1"/>
  <c r="C172" i="3"/>
  <c r="B172" i="3" s="1"/>
  <c r="C171" i="3"/>
  <c r="C166" i="3"/>
  <c r="B166" i="3" s="1"/>
  <c r="C165" i="3"/>
  <c r="B165" i="3" s="1"/>
  <c r="C164" i="3"/>
  <c r="C163" i="3"/>
  <c r="B163" i="3" s="1"/>
  <c r="C162" i="3"/>
  <c r="B162" i="3" s="1"/>
  <c r="C161" i="3"/>
  <c r="C160" i="3"/>
  <c r="B160" i="3" s="1"/>
  <c r="C159" i="3"/>
  <c r="B159" i="3" s="1"/>
  <c r="C158" i="3"/>
  <c r="C153" i="3"/>
  <c r="B153" i="3" s="1"/>
  <c r="C152" i="3"/>
  <c r="B152" i="3" s="1"/>
  <c r="C151" i="3"/>
  <c r="C150" i="3"/>
  <c r="B150" i="3" s="1"/>
  <c r="C149" i="3"/>
  <c r="B149" i="3" s="1"/>
  <c r="C148" i="3"/>
  <c r="B148" i="3" s="1"/>
  <c r="C147" i="3"/>
  <c r="D142" i="3"/>
  <c r="C142" i="3"/>
  <c r="B142" i="3" s="1"/>
  <c r="D141" i="3"/>
  <c r="C141" i="3"/>
  <c r="B141" i="3" s="1"/>
  <c r="D139" i="3"/>
  <c r="C139" i="3"/>
  <c r="B139" i="3" s="1"/>
  <c r="D137" i="3"/>
  <c r="C137" i="3"/>
  <c r="B137" i="3" s="1"/>
  <c r="D136" i="3"/>
  <c r="C136" i="3"/>
  <c r="B136" i="3" s="1"/>
  <c r="D135" i="3"/>
  <c r="C135" i="3"/>
  <c r="B135" i="3" s="1"/>
  <c r="D134" i="3"/>
  <c r="C134" i="3"/>
  <c r="B134" i="3" s="1"/>
  <c r="D133" i="3"/>
  <c r="C133" i="3"/>
  <c r="B133" i="3" s="1"/>
  <c r="D132" i="3"/>
  <c r="C132" i="3"/>
  <c r="B132" i="3" s="1"/>
  <c r="D130" i="3"/>
  <c r="C130" i="3"/>
  <c r="B130" i="3" s="1"/>
  <c r="D129" i="3"/>
  <c r="C129" i="3"/>
  <c r="B129" i="3" s="1"/>
  <c r="D128" i="3"/>
  <c r="C128" i="3"/>
  <c r="B128" i="3" s="1"/>
  <c r="D123" i="3"/>
  <c r="C123" i="3"/>
  <c r="B123" i="3" s="1"/>
  <c r="C121" i="3"/>
  <c r="B121" i="3" s="1"/>
  <c r="C120" i="3"/>
  <c r="B120" i="3" s="1"/>
  <c r="C119" i="3"/>
  <c r="D114" i="3"/>
  <c r="C114" i="3"/>
  <c r="B114" i="3" s="1"/>
  <c r="D113" i="3"/>
  <c r="C113" i="3"/>
  <c r="B113" i="3" s="1"/>
  <c r="D112" i="3"/>
  <c r="C112" i="3"/>
  <c r="B112" i="3" s="1"/>
  <c r="D110" i="3"/>
  <c r="C110" i="3"/>
  <c r="B110" i="3" s="1"/>
  <c r="D109" i="3"/>
  <c r="C109" i="3"/>
  <c r="B109" i="3" s="1"/>
  <c r="D108" i="3"/>
  <c r="C108" i="3"/>
  <c r="B108" i="3" s="1"/>
  <c r="D107" i="3"/>
  <c r="C107" i="3"/>
  <c r="B107" i="3" s="1"/>
  <c r="D106" i="3"/>
  <c r="C106" i="3"/>
  <c r="B106" i="3" s="1"/>
  <c r="D105" i="3"/>
  <c r="C105" i="3"/>
  <c r="B105" i="3" s="1"/>
  <c r="D104" i="3"/>
  <c r="C104" i="3"/>
  <c r="B104" i="3" s="1"/>
  <c r="D103" i="3"/>
  <c r="C103" i="3"/>
  <c r="B103" i="3" s="1"/>
  <c r="D101" i="3"/>
  <c r="C101" i="3"/>
  <c r="B101" i="3" s="1"/>
  <c r="D100" i="3"/>
  <c r="C100" i="3"/>
  <c r="B100" i="3" s="1"/>
  <c r="D99" i="3"/>
  <c r="C99" i="3"/>
  <c r="B99" i="3" s="1"/>
  <c r="D98" i="3"/>
  <c r="C98" i="3"/>
  <c r="B98" i="3" s="1"/>
  <c r="D97" i="3"/>
  <c r="C97" i="3"/>
  <c r="B97" i="3" s="1"/>
  <c r="D96" i="3"/>
  <c r="C96" i="3"/>
  <c r="B96" i="3" s="1"/>
  <c r="D95" i="3"/>
  <c r="C95" i="3"/>
  <c r="B95" i="3" s="1"/>
  <c r="D94" i="3"/>
  <c r="C94" i="3"/>
  <c r="B94" i="3" s="1"/>
  <c r="D92" i="3"/>
  <c r="C92" i="3"/>
  <c r="B92" i="3" s="1"/>
  <c r="D91" i="3"/>
  <c r="C91" i="3"/>
  <c r="B91" i="3" s="1"/>
  <c r="D90" i="3"/>
  <c r="C90" i="3"/>
  <c r="B90" i="3" s="1"/>
  <c r="D89" i="3"/>
  <c r="C89" i="3"/>
  <c r="B89" i="3" s="1"/>
  <c r="D88" i="3"/>
  <c r="C88" i="3"/>
  <c r="B88" i="3" s="1"/>
  <c r="D87" i="3"/>
  <c r="C87" i="3"/>
  <c r="B87" i="3" s="1"/>
  <c r="D86" i="3"/>
  <c r="C86" i="3"/>
  <c r="B86" i="3" s="1"/>
  <c r="D85" i="3"/>
  <c r="C85" i="3"/>
  <c r="B85" i="3" s="1"/>
  <c r="D83" i="3"/>
  <c r="C83" i="3"/>
  <c r="B83" i="3" s="1"/>
  <c r="D82" i="3"/>
  <c r="C82" i="3"/>
  <c r="B82" i="3" s="1"/>
  <c r="D81" i="3"/>
  <c r="C81" i="3"/>
  <c r="B81" i="3" s="1"/>
  <c r="D80" i="3"/>
  <c r="C80" i="3"/>
  <c r="B80" i="3" s="1"/>
  <c r="D79" i="3"/>
  <c r="C79" i="3"/>
  <c r="B79" i="3" s="1"/>
  <c r="D77" i="3"/>
  <c r="C77" i="3"/>
  <c r="B77" i="3" s="1"/>
  <c r="D76" i="3"/>
  <c r="C76" i="3"/>
  <c r="B76" i="3" s="1"/>
  <c r="D75" i="3"/>
  <c r="C75" i="3"/>
  <c r="B75" i="3" s="1"/>
  <c r="D74" i="3"/>
  <c r="C74" i="3"/>
  <c r="B74" i="3" s="1"/>
  <c r="D73" i="3"/>
  <c r="C73" i="3"/>
  <c r="B73" i="3" s="1"/>
  <c r="D72" i="3"/>
  <c r="C72" i="3"/>
  <c r="B72" i="3" s="1"/>
  <c r="D71" i="3"/>
  <c r="C71" i="3"/>
  <c r="B71" i="3" s="1"/>
  <c r="D69" i="3"/>
  <c r="C69" i="3"/>
  <c r="B69" i="3" s="1"/>
  <c r="D68" i="3"/>
  <c r="C68" i="3"/>
  <c r="B68" i="3" s="1"/>
  <c r="D67" i="3"/>
  <c r="C67" i="3"/>
  <c r="B67" i="3" s="1"/>
  <c r="D66" i="3"/>
  <c r="C66" i="3"/>
  <c r="B66" i="3" s="1"/>
  <c r="D65" i="3"/>
  <c r="C65" i="3"/>
  <c r="B65" i="3" s="1"/>
  <c r="D64" i="3"/>
  <c r="C64" i="3"/>
  <c r="B64" i="3" s="1"/>
  <c r="D63" i="3"/>
  <c r="C63" i="3"/>
  <c r="B63" i="3" s="1"/>
  <c r="C61" i="3"/>
  <c r="B61" i="3" s="1"/>
  <c r="C60" i="3"/>
  <c r="B60" i="3" s="1"/>
  <c r="C59" i="3"/>
  <c r="D58" i="3"/>
  <c r="C58" i="3"/>
  <c r="B58" i="3" s="1"/>
  <c r="D57" i="3"/>
  <c r="C57" i="3"/>
  <c r="B57" i="3" s="1"/>
  <c r="D56" i="3"/>
  <c r="C56" i="3"/>
  <c r="B56" i="3" s="1"/>
  <c r="D55" i="3"/>
  <c r="C55" i="3"/>
  <c r="B55" i="3" s="1"/>
  <c r="D54" i="3"/>
  <c r="C54" i="3"/>
  <c r="B54" i="3" s="1"/>
  <c r="D53" i="3"/>
  <c r="C53" i="3"/>
  <c r="B53" i="3" s="1"/>
  <c r="D52" i="3"/>
  <c r="C52" i="3"/>
  <c r="B52" i="3" s="1"/>
  <c r="D51" i="3"/>
  <c r="C51" i="3"/>
  <c r="B51" i="3" s="1"/>
  <c r="C50" i="3"/>
  <c r="B50" i="3" s="1"/>
  <c r="C48" i="3"/>
  <c r="B48" i="3" s="1"/>
  <c r="C47" i="3"/>
  <c r="B47" i="3" s="1"/>
  <c r="C46" i="3"/>
  <c r="B46" i="3" s="1"/>
  <c r="C45" i="3"/>
  <c r="C40" i="3"/>
  <c r="D39" i="3"/>
  <c r="C39" i="3"/>
  <c r="B39" i="3" s="1"/>
  <c r="C38" i="3"/>
  <c r="B38" i="3" s="1"/>
  <c r="C37" i="3"/>
  <c r="B37" i="3" s="1"/>
  <c r="C36" i="3"/>
  <c r="C35" i="3"/>
  <c r="C30" i="3"/>
  <c r="C29" i="3"/>
  <c r="D28" i="3"/>
  <c r="C28" i="3"/>
  <c r="B28" i="3" s="1"/>
  <c r="C27" i="3"/>
  <c r="B27" i="3" s="1"/>
  <c r="C26" i="3"/>
  <c r="B26" i="3" s="1"/>
  <c r="C25" i="3"/>
  <c r="C24" i="3"/>
  <c r="C19" i="3"/>
  <c r="D18" i="3"/>
  <c r="C18" i="3"/>
  <c r="B18" i="3" s="1"/>
  <c r="C17" i="3"/>
  <c r="B17" i="3" s="1"/>
  <c r="C16" i="3"/>
  <c r="B16" i="3" s="1"/>
  <c r="C15" i="3"/>
  <c r="C14" i="3"/>
  <c r="C8" i="3"/>
  <c r="C7" i="3"/>
  <c r="C6" i="3"/>
  <c r="D14" i="5" l="1"/>
  <c r="J14" i="5"/>
  <c r="F14" i="5"/>
  <c r="H14" i="5"/>
  <c r="D15" i="5"/>
  <c r="J15" i="5"/>
  <c r="H15" i="5"/>
  <c r="F15" i="5"/>
  <c r="H247" i="5"/>
  <c r="H221" i="5"/>
  <c r="H194" i="5"/>
  <c r="J166" i="5"/>
  <c r="H133" i="5"/>
  <c r="F104" i="5"/>
  <c r="F80" i="5"/>
  <c r="H56" i="5"/>
  <c r="J169" i="5"/>
  <c r="H218" i="5"/>
  <c r="J191" i="5"/>
  <c r="J159" i="5"/>
  <c r="H129" i="5"/>
  <c r="H101" i="5"/>
  <c r="H77" i="5"/>
  <c r="F53" i="5"/>
  <c r="J82" i="5"/>
  <c r="H245" i="5"/>
  <c r="J215" i="5"/>
  <c r="J188" i="5"/>
  <c r="J156" i="5"/>
  <c r="H126" i="5"/>
  <c r="F98" i="5"/>
  <c r="F74" i="5"/>
  <c r="J45" i="5"/>
  <c r="J106" i="5"/>
  <c r="J240" i="5"/>
  <c r="F213" i="5"/>
  <c r="J185" i="5"/>
  <c r="F154" i="5"/>
  <c r="J118" i="5"/>
  <c r="H95" i="5"/>
  <c r="H71" i="5"/>
  <c r="F43" i="5"/>
  <c r="H201" i="5"/>
  <c r="F23" i="5"/>
  <c r="J232" i="5"/>
  <c r="F210" i="5"/>
  <c r="J182" i="5"/>
  <c r="J146" i="5"/>
  <c r="H115" i="5"/>
  <c r="J92" i="5"/>
  <c r="F68" i="5"/>
  <c r="J35" i="5"/>
  <c r="H136" i="5"/>
  <c r="J229" i="5"/>
  <c r="H207" i="5"/>
  <c r="J179" i="5"/>
  <c r="H143" i="5"/>
  <c r="J112" i="5"/>
  <c r="F89" i="5"/>
  <c r="H64" i="5"/>
  <c r="F33" i="5"/>
  <c r="F224" i="5"/>
  <c r="F59" i="5"/>
  <c r="F227" i="5"/>
  <c r="H204" i="5"/>
  <c r="J172" i="5"/>
  <c r="H140" i="5"/>
  <c r="F110" i="5"/>
  <c r="H86" i="5"/>
  <c r="J61" i="5"/>
  <c r="J25" i="5"/>
  <c r="J22" i="5"/>
  <c r="J58" i="5"/>
  <c r="H82" i="5"/>
  <c r="H106" i="5"/>
  <c r="F136" i="5"/>
  <c r="H169" i="5"/>
  <c r="F201" i="5"/>
  <c r="J223" i="5"/>
  <c r="F30" i="5"/>
  <c r="F62" i="5"/>
  <c r="J86" i="5"/>
  <c r="H110" i="5"/>
  <c r="J140" i="5"/>
  <c r="H177" i="5"/>
  <c r="J204" i="5"/>
  <c r="H227" i="5"/>
  <c r="H36" i="5"/>
  <c r="H69" i="5"/>
  <c r="H93" i="5"/>
  <c r="F116" i="5"/>
  <c r="H147" i="5"/>
  <c r="H183" i="5"/>
  <c r="J210" i="5"/>
  <c r="H238" i="5"/>
  <c r="J46" i="5"/>
  <c r="F75" i="5"/>
  <c r="J99" i="5"/>
  <c r="H127" i="5"/>
  <c r="F158" i="5"/>
  <c r="J189" i="5"/>
  <c r="J216" i="5"/>
  <c r="H246" i="5"/>
  <c r="J57" i="5"/>
  <c r="H81" i="5"/>
  <c r="H105" i="5"/>
  <c r="F135" i="5"/>
  <c r="H168" i="5"/>
  <c r="F200" i="5"/>
  <c r="J222" i="5"/>
  <c r="J24" i="5"/>
  <c r="J60" i="5"/>
  <c r="H85" i="5"/>
  <c r="F109" i="5"/>
  <c r="H139" i="5"/>
  <c r="J171" i="5"/>
  <c r="H203" i="5"/>
  <c r="J225" i="5"/>
  <c r="H32" i="5"/>
  <c r="J63" i="5"/>
  <c r="H88" i="5"/>
  <c r="F112" i="5"/>
  <c r="J142" i="5"/>
  <c r="F179" i="5"/>
  <c r="J206" i="5"/>
  <c r="F229" i="5"/>
  <c r="J114" i="5"/>
  <c r="F182" i="5"/>
  <c r="F232" i="5"/>
  <c r="H212" i="5"/>
  <c r="F156" i="5"/>
  <c r="J243" i="5"/>
  <c r="F218" i="5"/>
  <c r="H104" i="5"/>
  <c r="J221" i="5"/>
  <c r="J177" i="5"/>
  <c r="J147" i="5"/>
  <c r="J127" i="5"/>
  <c r="F79" i="5"/>
  <c r="H220" i="5"/>
  <c r="J135" i="5"/>
  <c r="J103" i="5"/>
  <c r="F83" i="5"/>
  <c r="J33" i="5"/>
  <c r="F208" i="5"/>
  <c r="J119" i="5"/>
  <c r="J78" i="5"/>
  <c r="F22" i="5"/>
  <c r="H200" i="5"/>
  <c r="H109" i="5"/>
  <c r="H25" i="5"/>
  <c r="H61" i="5"/>
  <c r="F86" i="5"/>
  <c r="J109" i="5"/>
  <c r="F140" i="5"/>
  <c r="H172" i="5"/>
  <c r="F204" i="5"/>
  <c r="J226" i="5"/>
  <c r="H33" i="5"/>
  <c r="J64" i="5"/>
  <c r="H89" i="5"/>
  <c r="F113" i="5"/>
  <c r="J143" i="5"/>
  <c r="F180" i="5"/>
  <c r="J207" i="5"/>
  <c r="H230" i="5"/>
  <c r="J43" i="5"/>
  <c r="F72" i="5"/>
  <c r="F96" i="5"/>
  <c r="H119" i="5"/>
  <c r="J154" i="5"/>
  <c r="H186" i="5"/>
  <c r="J213" i="5"/>
  <c r="H242" i="5"/>
  <c r="F54" i="5"/>
  <c r="H78" i="5"/>
  <c r="H102" i="5"/>
  <c r="H131" i="5"/>
  <c r="F165" i="5"/>
  <c r="J192" i="5"/>
  <c r="H219" i="5"/>
  <c r="H24" i="5"/>
  <c r="H60" i="5"/>
  <c r="F85" i="5"/>
  <c r="J108" i="5"/>
  <c r="F139" i="5"/>
  <c r="H171" i="5"/>
  <c r="F203" i="5"/>
  <c r="H225" i="5"/>
  <c r="F32" i="5"/>
  <c r="H63" i="5"/>
  <c r="F88" i="5"/>
  <c r="J111" i="5"/>
  <c r="H142" i="5"/>
  <c r="J178" i="5"/>
  <c r="H206" i="5"/>
  <c r="J228" i="5"/>
  <c r="F35" i="5"/>
  <c r="H67" i="5"/>
  <c r="F92" i="5"/>
  <c r="J145" i="5"/>
  <c r="H209" i="5"/>
  <c r="F185" i="5"/>
  <c r="J120" i="5"/>
  <c r="F101" i="5"/>
  <c r="F134" i="5"/>
  <c r="F87" i="5"/>
  <c r="H205" i="5"/>
  <c r="H116" i="5"/>
  <c r="H75" i="5"/>
  <c r="F217" i="5"/>
  <c r="F132" i="5"/>
  <c r="F82" i="5"/>
  <c r="H223" i="5"/>
  <c r="H166" i="5"/>
  <c r="F107" i="5"/>
  <c r="J201" i="5"/>
  <c r="H113" i="5"/>
  <c r="H72" i="5"/>
  <c r="F214" i="5"/>
  <c r="J219" i="5"/>
  <c r="J168" i="5"/>
  <c r="J85" i="5"/>
  <c r="J32" i="5"/>
  <c r="F64" i="5"/>
  <c r="J88" i="5"/>
  <c r="H112" i="5"/>
  <c r="F143" i="5"/>
  <c r="H179" i="5"/>
  <c r="F207" i="5"/>
  <c r="H229" i="5"/>
  <c r="F36" i="5"/>
  <c r="F69" i="5"/>
  <c r="F93" i="5"/>
  <c r="J115" i="5"/>
  <c r="F147" i="5"/>
  <c r="F183" i="5"/>
  <c r="H210" i="5"/>
  <c r="F238" i="5"/>
  <c r="H46" i="5"/>
  <c r="J74" i="5"/>
  <c r="J98" i="5"/>
  <c r="F127" i="5"/>
  <c r="J157" i="5"/>
  <c r="H189" i="5"/>
  <c r="H216" i="5"/>
  <c r="F246" i="5"/>
  <c r="H57" i="5"/>
  <c r="F81" i="5"/>
  <c r="F105" i="5"/>
  <c r="J134" i="5"/>
  <c r="F168" i="5"/>
  <c r="J199" i="5"/>
  <c r="H222" i="5"/>
  <c r="J31" i="5"/>
  <c r="F63" i="5"/>
  <c r="J87" i="5"/>
  <c r="H111" i="5"/>
  <c r="F142" i="5"/>
  <c r="H178" i="5"/>
  <c r="F206" i="5"/>
  <c r="H228" i="5"/>
  <c r="J34" i="5"/>
  <c r="F67" i="5"/>
  <c r="J91" i="5"/>
  <c r="H114" i="5"/>
  <c r="H145" i="5"/>
  <c r="J181" i="5"/>
  <c r="F209" i="5"/>
  <c r="J231" i="5"/>
  <c r="J41" i="5"/>
  <c r="J70" i="5"/>
  <c r="J94" i="5"/>
  <c r="F118" i="5"/>
  <c r="J148" i="5"/>
  <c r="J239" i="5"/>
  <c r="F215" i="5"/>
  <c r="H159" i="5"/>
  <c r="H62" i="5"/>
  <c r="J69" i="5"/>
  <c r="J238" i="5"/>
  <c r="F190" i="5"/>
  <c r="J165" i="5"/>
  <c r="F106" i="5"/>
  <c r="J79" i="5"/>
  <c r="H23" i="5"/>
  <c r="F66" i="5"/>
  <c r="J230" i="5"/>
  <c r="J186" i="5"/>
  <c r="J102" i="5"/>
  <c r="F58" i="5"/>
  <c r="F223" i="5"/>
  <c r="J203" i="5"/>
  <c r="H35" i="5"/>
  <c r="J67" i="5"/>
  <c r="H92" i="5"/>
  <c r="F115" i="5"/>
  <c r="H146" i="5"/>
  <c r="H182" i="5"/>
  <c r="J209" i="5"/>
  <c r="H232" i="5"/>
  <c r="H43" i="5"/>
  <c r="J71" i="5"/>
  <c r="J95" i="5"/>
  <c r="F119" i="5"/>
  <c r="H154" i="5"/>
  <c r="F186" i="5"/>
  <c r="H213" i="5"/>
  <c r="F242" i="5"/>
  <c r="J53" i="5"/>
  <c r="F78" i="5"/>
  <c r="F102" i="5"/>
  <c r="F131" i="5"/>
  <c r="J164" i="5"/>
  <c r="H192" i="5"/>
  <c r="F219" i="5"/>
  <c r="F24" i="5"/>
  <c r="F60" i="5"/>
  <c r="J83" i="5"/>
  <c r="J107" i="5"/>
  <c r="J138" i="5"/>
  <c r="F171" i="5"/>
  <c r="J202" i="5"/>
  <c r="F225" i="5"/>
  <c r="H34" i="5"/>
  <c r="H31" i="5" s="1"/>
  <c r="J66" i="5"/>
  <c r="H91" i="5"/>
  <c r="F114" i="5"/>
  <c r="F145" i="5"/>
  <c r="F144" i="5" s="1"/>
  <c r="H181" i="5"/>
  <c r="J208" i="5"/>
  <c r="H231" i="5"/>
  <c r="H41" i="5"/>
  <c r="H70" i="5"/>
  <c r="H94" i="5"/>
  <c r="J117" i="5"/>
  <c r="H148" i="5"/>
  <c r="J184" i="5"/>
  <c r="F212" i="5"/>
  <c r="H239" i="5"/>
  <c r="F45" i="5"/>
  <c r="H73" i="5"/>
  <c r="H97" i="5"/>
  <c r="J187" i="5"/>
  <c r="J247" i="5"/>
  <c r="H30" i="5"/>
  <c r="J227" i="5"/>
  <c r="I51" i="5"/>
  <c r="J246" i="5"/>
  <c r="H193" i="5"/>
  <c r="J200" i="5"/>
  <c r="F194" i="5"/>
  <c r="H170" i="5"/>
  <c r="H180" i="5"/>
  <c r="F155" i="5"/>
  <c r="H165" i="5"/>
  <c r="H135" i="5"/>
  <c r="J139" i="5"/>
  <c r="J42" i="5"/>
  <c r="F71" i="5"/>
  <c r="F95" i="5"/>
  <c r="H118" i="5"/>
  <c r="J153" i="5"/>
  <c r="H185" i="5"/>
  <c r="J212" i="5"/>
  <c r="H240" i="5"/>
  <c r="F46" i="5"/>
  <c r="H74" i="5"/>
  <c r="H98" i="5"/>
  <c r="J126" i="5"/>
  <c r="H157" i="5"/>
  <c r="F189" i="5"/>
  <c r="F216" i="5"/>
  <c r="J245" i="5"/>
  <c r="F57" i="5"/>
  <c r="J80" i="5"/>
  <c r="J104" i="5"/>
  <c r="H134" i="5"/>
  <c r="J167" i="5"/>
  <c r="H199" i="5"/>
  <c r="F222" i="5"/>
  <c r="J30" i="5"/>
  <c r="J62" i="5"/>
  <c r="H87" i="5"/>
  <c r="F111" i="5"/>
  <c r="J141" i="5"/>
  <c r="F178" i="5"/>
  <c r="J205" i="5"/>
  <c r="F228" i="5"/>
  <c r="F41" i="5"/>
  <c r="F70" i="5"/>
  <c r="F94" i="5"/>
  <c r="J116" i="5"/>
  <c r="F148" i="5"/>
  <c r="H184" i="5"/>
  <c r="J211" i="5"/>
  <c r="F239" i="5"/>
  <c r="J44" i="5"/>
  <c r="F73" i="5"/>
  <c r="F97" i="5"/>
  <c r="H120" i="5"/>
  <c r="J155" i="5"/>
  <c r="H187" i="5"/>
  <c r="J214" i="5"/>
  <c r="H243" i="5"/>
  <c r="H52" i="5"/>
  <c r="J76" i="5"/>
  <c r="J100" i="5"/>
  <c r="J128" i="5"/>
  <c r="F159" i="5"/>
  <c r="J190" i="5"/>
  <c r="J217" i="5"/>
  <c r="H191" i="5"/>
  <c r="H167" i="5"/>
  <c r="F141" i="5"/>
  <c r="J93" i="5"/>
  <c r="H211" i="5"/>
  <c r="H158" i="5"/>
  <c r="F103" i="5"/>
  <c r="H58" i="5"/>
  <c r="F56" i="5"/>
  <c r="F221" i="5"/>
  <c r="J136" i="5"/>
  <c r="J89" i="5"/>
  <c r="F44" i="5"/>
  <c r="F42" i="5" s="1"/>
  <c r="J242" i="5"/>
  <c r="J131" i="5"/>
  <c r="J81" i="5"/>
  <c r="F61" i="5"/>
  <c r="H226" i="5"/>
  <c r="H45" i="5"/>
  <c r="H42" i="5" s="1"/>
  <c r="J73" i="5"/>
  <c r="J97" i="5"/>
  <c r="F126" i="5"/>
  <c r="H156" i="5"/>
  <c r="H188" i="5"/>
  <c r="H215" i="5"/>
  <c r="F245" i="5"/>
  <c r="H53" i="5"/>
  <c r="J77" i="5"/>
  <c r="J101" i="5"/>
  <c r="J129" i="5"/>
  <c r="H164" i="5"/>
  <c r="F192" i="5"/>
  <c r="J218" i="5"/>
  <c r="J23" i="5"/>
  <c r="J59" i="5"/>
  <c r="H83" i="5"/>
  <c r="H107" i="5"/>
  <c r="F138" i="5"/>
  <c r="J170" i="5"/>
  <c r="H202" i="5"/>
  <c r="J224" i="5"/>
  <c r="F34" i="5"/>
  <c r="H66" i="5"/>
  <c r="F91" i="5"/>
  <c r="J113" i="5"/>
  <c r="J144" i="5"/>
  <c r="J180" i="5"/>
  <c r="H208" i="5"/>
  <c r="F231" i="5"/>
  <c r="H44" i="5"/>
  <c r="J72" i="5"/>
  <c r="J96" i="5"/>
  <c r="F120" i="5"/>
  <c r="H155" i="5"/>
  <c r="F187" i="5"/>
  <c r="H214" i="5"/>
  <c r="F243" i="5"/>
  <c r="F52" i="5"/>
  <c r="J75" i="5"/>
  <c r="H100" i="5"/>
  <c r="H128" i="5"/>
  <c r="J158" i="5"/>
  <c r="H190" i="5"/>
  <c r="H217" i="5"/>
  <c r="F247" i="5"/>
  <c r="J55" i="5"/>
  <c r="H79" i="5"/>
  <c r="H103" i="5"/>
  <c r="H132" i="5"/>
  <c r="F166" i="5"/>
  <c r="J193" i="5"/>
  <c r="J220" i="5"/>
  <c r="J52" i="5"/>
  <c r="F77" i="5"/>
  <c r="F129" i="5"/>
  <c r="F128" i="5" s="1"/>
  <c r="J56" i="5"/>
  <c r="H80" i="5"/>
  <c r="J194" i="5"/>
  <c r="J110" i="5"/>
  <c r="J36" i="5"/>
  <c r="J183" i="5"/>
  <c r="F100" i="5"/>
  <c r="J54" i="5"/>
  <c r="H22" i="5"/>
  <c r="F169" i="5"/>
  <c r="J132" i="5"/>
  <c r="H59" i="5"/>
  <c r="H224" i="5"/>
  <c r="H144" i="5"/>
  <c r="H96" i="5"/>
  <c r="H54" i="5"/>
  <c r="F193" i="5"/>
  <c r="J105" i="5"/>
  <c r="F25" i="5"/>
  <c r="F172" i="5"/>
  <c r="J4" i="2"/>
  <c r="G4" i="2"/>
  <c r="I4" i="2"/>
  <c r="H4" i="2"/>
  <c r="F4" i="2"/>
  <c r="F8" i="5" l="1"/>
  <c r="H8" i="5"/>
  <c r="J8" i="5"/>
  <c r="H21" i="5"/>
  <c r="J133" i="5"/>
  <c r="J130" i="5" s="1"/>
  <c r="J123" i="5" s="1"/>
  <c r="H117" i="5"/>
  <c r="H76" i="5"/>
  <c r="H90" i="5"/>
  <c r="H55" i="5"/>
  <c r="H84" i="5"/>
  <c r="F157" i="5"/>
  <c r="H237" i="5"/>
  <c r="H235" i="5" s="1"/>
  <c r="H18" i="5"/>
  <c r="H28" i="5"/>
  <c r="F181" i="5"/>
  <c r="F177" i="5" s="1"/>
  <c r="F39" i="5"/>
  <c r="F199" i="5"/>
  <c r="F153" i="5"/>
  <c r="F202" i="5"/>
  <c r="H39" i="5"/>
  <c r="F164" i="5"/>
  <c r="F133" i="5"/>
  <c r="F211" i="5"/>
  <c r="F237" i="5"/>
  <c r="F241" i="5"/>
  <c r="F244" i="5"/>
  <c r="F130" i="5"/>
  <c r="F51" i="5"/>
  <c r="F188" i="5"/>
  <c r="F220" i="5"/>
  <c r="F226" i="5"/>
  <c r="H68" i="5"/>
  <c r="F167" i="5"/>
  <c r="J68" i="5"/>
  <c r="F65" i="5"/>
  <c r="F108" i="5"/>
  <c r="F117" i="5"/>
  <c r="F31" i="5"/>
  <c r="F28" i="5" s="1"/>
  <c r="F84" i="5"/>
  <c r="F13" i="5"/>
  <c r="F11" i="5" s="1"/>
  <c r="H108" i="5"/>
  <c r="F76" i="5"/>
  <c r="F21" i="5"/>
  <c r="F18" i="5" s="1"/>
  <c r="F137" i="5"/>
  <c r="F191" i="5"/>
  <c r="F170" i="5"/>
  <c r="F125" i="5"/>
  <c r="F55" i="5"/>
  <c r="F230" i="5"/>
  <c r="F90" i="5"/>
  <c r="F99" i="5"/>
  <c r="F205" i="5"/>
  <c r="F146" i="5"/>
  <c r="H99" i="5"/>
  <c r="H49" i="5" l="1"/>
  <c r="H6" i="5" s="1"/>
  <c r="J65" i="5"/>
  <c r="J49" i="5" s="1"/>
  <c r="J6" i="5" s="1"/>
  <c r="F151" i="5"/>
  <c r="F184" i="5"/>
  <c r="F175" i="5" s="1"/>
  <c r="F235" i="5"/>
  <c r="F49" i="5"/>
  <c r="F123" i="5"/>
  <c r="F197" i="5"/>
  <c r="F162" i="5"/>
  <c r="F6"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tc={F441E6FF-CD62-4A5F-AC1C-05E24B8CAC8F}</author>
    <author>tc={2386823C-1FC3-491B-89DA-12F41F77A5D2}</author>
    <author>tc={C90B1751-B130-4B6D-A7B0-6249109877F6}</author>
    <author>tc={6B281B96-A845-4BB6-8295-C6D612DF7103}</author>
    <author>tc={7CFC8057-2DB8-4093-A463-91E4CF1B00D3}</author>
    <author>tc={4721B673-0E8B-4DCA-B08B-352E72D535B9}</author>
    <author>tc={F3F058DC-BC9E-434C-95A8-BA53DF204B16}</author>
    <author>tc={BD59D7EB-921E-4FFD-887F-19EABCC9E581}</author>
    <author>tc={050509D9-DAD3-4ABE-8E52-7AACBF9DC94C}</author>
    <author>tc={FFEA3160-F843-4D5E-A1B6-DBACD88CDBD7}</author>
    <author>tc={CC136A52-5347-4296-BC8C-6005862ABD4A}</author>
    <author>tc={35AE334D-BBB3-451A-8EAC-C56D7D7D5522}</author>
    <author>tc={A0196535-43BD-401A-AF69-9B62BCD1CF30}</author>
    <author>tc={7F19CAE0-6726-4F35-9809-5F17F87AEA18}</author>
    <author>tc={DD577804-B5FD-4527-90FB-8BD9413178D1}</author>
    <author>tc={78D7EEBB-E7FB-449F-9B01-62182416F29A}</author>
    <author>tc={287D0FC1-0790-49B5-8304-E2D61EF2CDB1}</author>
    <author>tc={C4242C53-2B04-447F-92D6-0BC653FBF06A}</author>
    <author>tc={B7BEC661-9BFA-4DB3-83C7-DD613FD6A97A}</author>
    <author>tc={04441888-833E-487E-984D-9CC53097C65D}</author>
    <author>tc={328B0C7A-79D7-4371-9C38-4C49F54D3CC0}</author>
    <author>tc={63C12746-A496-4046-86B8-A2D3837ACF3A}</author>
    <author>tc={FB89FE43-1FC7-465C-9FF1-B9C17B33B4F5}</author>
    <author>tc={109A797E-C607-4212-AA4D-6672DB0FB9FF}</author>
    <author>tc={37CDAD5A-1884-4D0B-8D2B-D30D4E603227}</author>
    <author>tc={756C8473-84D4-4BDA-82AA-3C7AC1D33356}</author>
    <author>tc={1EBDC963-8238-4B8B-94E9-EBE4D8FA302D}</author>
    <author>tc={58D57BA7-3769-4DB9-8F1C-77261820FD3B}</author>
    <author>tc={96EFA79C-0C8F-4621-92E8-92DD0724F0BC}</author>
    <author>tc={CA55411F-C4EC-46B6-8057-F53F7330E631}</author>
    <author>tc={27772171-FB3E-46E1-A11F-7CB7F937D221}</author>
    <author>tc={58C9D675-8280-4ACE-B00E-D3EC9BD4B625}</author>
    <author>tc={DABDC4BB-1432-47E1-84D4-EA02CA13EACF}</author>
    <author>tc={83F81EC9-E74E-4327-A31E-85F8FF00BE55}</author>
    <author>tc={DDC5433C-166A-40B8-A84B-8BE899E99DA7}</author>
    <author>tc={C7911DBF-AA1C-473C-918F-42D5C66DC04E}</author>
    <author>tc={14EB5304-1122-4C3C-B7A2-ED61C45B2B96}</author>
    <author>tc={ED952B67-57CB-4433-B0C9-B13BA738EA07}</author>
    <author>tc={F1889AE6-7720-447D-A69F-CDAF941624FF}</author>
    <author>tc={CD1AF2E3-E84D-4CF8-9C80-95CFEEA9F782}</author>
    <author>tc={738D23D8-4ABD-4B4F-B405-A5A991DA2840}</author>
    <author>tc={54D1B4C2-25BC-4DF3-8ECF-87D8723EE657}</author>
    <author>tc={595A7EF5-9E2A-47D7-9229-9074AC9C1129}</author>
    <author>tc={40476A5C-CAEE-4307-BE3E-63D0FE098E5F}</author>
    <author>tc={13DA84F3-DB76-44FE-A417-AFBA1E6AA50E}</author>
    <author>tc={813FF4CA-C913-4386-8844-82B443BB2BD9}</author>
    <author>tc={9FC799CE-39E1-4E62-8112-874ECBFD9BC0}</author>
    <author>tc={20C35F36-EB67-4C2A-986E-2EA4A4D78EA6}</author>
    <author>tc={B0CD12B9-25C7-4B88-B26D-6343959B7BFA}</author>
    <author>tc={210AD8AF-85B5-4C96-8BEE-4C743E167C03}</author>
    <author>tc={B52C6679-D8BC-4D3F-A3C0-6BA106601F45}</author>
    <author>tc={FE52A7A6-E47F-47AF-BFA6-05A927CA84B3}</author>
    <author>tc={8D3128AA-E153-4D62-86C1-85F8D2298397}</author>
    <author>tc={2151A6BB-3EA2-4689-B4AA-4028D9E2B3DA}</author>
    <author>tc={A3B9F743-61F1-4928-8448-E07AA27F941E}</author>
    <author>tc={0E6EA6E5-E746-49B6-8CCA-343F980E82BC}</author>
    <author>tc={53442CB4-7417-41D7-BF7F-2BDE3D9E40CB}</author>
    <author>tc={38608FDC-6B47-41D1-8D54-010A57372BF5}</author>
  </authors>
  <commentList>
    <comment ref="C8" authorId="0" shapeId="0" xr:uid="{F441E6FF-CD62-4A5F-AC1C-05E24B8CAC8F}">
      <text>
        <t>[Threaded comment]
Your version of Excel allows you to read this threaded comment; however, any edits to it will get removed if the file is opened in a newer version of Excel. Learn more: https://go.microsoft.com/fwlink/?linkid=870924
Comment:
    The company has set a long-term target for reducing its GHG emissions in the period between 2036 and 2050.</t>
      </text>
    </comment>
    <comment ref="C9" authorId="1" shapeId="0" xr:uid="{2386823C-1FC3-491B-89DA-12F41F77A5D2}">
      <text>
        <t>[Threaded comment]
Your version of Excel allows you to read this threaded comment; however, any edits to it will get removed if the file is opened in a newer version of Excel. Learn more: https://go.microsoft.com/fwlink/?linkid=870924
Comment:
    The company's long-term (2036 to 2050) GHG reduction target covers at least 95% of its Scope 1 and 2 emissions and the most relevant Scope 3 emissions (where applicable).</t>
      </text>
    </comment>
    <comment ref="C10" authorId="2" shapeId="0" xr:uid="{C90B1751-B130-4B6D-A7B0-6249109877F6}">
      <text>
        <t>[Threaded comment]
Your version of Excel allows you to read this threaded comment; however, any edits to it will get removed if the file is opened in a newer version of Excel. Learn more: https://go.microsoft.com/fwlink/?linkid=870924
Comment:
    The company has specified that this target covers at least 95% of its total Scope 1 and 2 emissions.</t>
      </text>
    </comment>
    <comment ref="C14" authorId="3" shapeId="0" xr:uid="{6B281B96-A845-4BB6-8295-C6D612DF7103}">
      <text>
        <t>[Threaded comment]
Your version of Excel allows you to read this threaded comment; however, any edits to it will get removed if the file is opened in a newer version of Excel. Learn more: https://go.microsoft.com/fwlink/?linkid=870924
Comment:
    The company has set a medium-term target for reducing its GHG emissions in the period between 2028 and 2035.</t>
      </text>
    </comment>
    <comment ref="C15" authorId="4" shapeId="0" xr:uid="{7CFC8057-2DB8-4093-A463-91E4CF1B00D3}">
      <text>
        <t>[Threaded comment]
Your version of Excel allows you to read this threaded comment; however, any edits to it will get removed if the file is opened in a newer version of Excel. Learn more: https://go.microsoft.com/fwlink/?linkid=870924
Comment:
    The company's medium-term (2028 to 2035) GHG reduction target covers at least 95% of its Scope 1 and 2 emissions and the most relevant Scope 3 emissions (where applicable).</t>
      </text>
    </comment>
    <comment ref="C16" authorId="5" shapeId="0" xr:uid="{4721B673-0E8B-4DCA-B08B-352E72D535B9}">
      <text>
        <t>[Threaded comment]
Your version of Excel allows you to read this threaded comment; however, any edits to it will get removed if the file is opened in a newer version of Excel. Learn more: https://go.microsoft.com/fwlink/?linkid=870924
Comment:
    The company has specified that its medium-term GHG reduction target covers at least 95% of its total Scope 1 and 2 emissions.</t>
      </text>
    </comment>
    <comment ref="C18" authorId="6" shapeId="0" xr:uid="{F3F058DC-BC9E-434C-95A8-BA53DF204B16}">
      <text>
        <t>[Threaded comment]
Your version of Excel allows you to read this threaded comment; however, any edits to it will get removed if the file is opened in a newer version of Excel. Learn more: https://go.microsoft.com/fwlink/?linkid=870924
Comment:
    The company’s last disclosed carbon intensity OR its short-term targeted carbon intensity target OR the company’s expected carbon intensity derived from its medium-term GHG reduction target is aligned with or below the relevant sector trajectory needed to achieve the Paris Agreement goal of limiting global temperature increase to 1.5°C with low or no overshoot in 2035. This is equivalent to IPCC’s Special Report on the 1.5° Celsius pathway P1 or the IEA’s Net Zero Emissions by 2050 Scenario.</t>
      </text>
    </comment>
    <comment ref="C19" authorId="7" shapeId="0" xr:uid="{BD59D7EB-921E-4FFD-887F-19EABCC9E581}">
      <text>
        <t>[Threaded comment]
Your version of Excel allows you to read this threaded comment; however, any edits to it will get removed if the file is opened in a newer version of Excel. Learn more: https://go.microsoft.com/fwlink/?linkid=870924
Comment:
    If the company has only set an intensity GHG reduction target, it has converted it into corresponding projected absolute GHG emissions reductions.</t>
      </text>
    </comment>
    <comment ref="C21" authorId="8" shapeId="0" xr:uid="{050509D9-DAD3-4ABE-8E52-7AACBF9DC94C}">
      <text>
        <t>[Threaded comment]
Your version of Excel allows you to read this threaded comment; however, any edits to it will get removed if the file is opened in a newer version of Excel. Learn more: https://go.microsoft.com/fwlink/?linkid=870924
Comment:
    The company has set a short-term target for reducing its GHG emissions in the period up to 2027.</t>
      </text>
    </comment>
    <comment ref="C22" authorId="9" shapeId="0" xr:uid="{FFEA3160-F843-4D5E-A1B6-DBACD88CDBD7}">
      <text>
        <t>[Threaded comment]
Your version of Excel allows you to read this threaded comment; however, any edits to it will get removed if the file is opened in a newer version of Excel. Learn more: https://go.microsoft.com/fwlink/?linkid=870924
Comment:
    The company’s short-term (up to 2027) GHG reduction target covers at least 95% of its Scope 1 and 2 emissions and the most relevant Scope 3 emissions (where applicable).</t>
      </text>
    </comment>
    <comment ref="C23" authorId="10" shapeId="0" xr:uid="{CC136A52-5347-4296-BC8C-6005862ABD4A}">
      <text>
        <t>[Threaded comment]
Your version of Excel allows you to read this threaded comment; however, any edits to it will get removed if the file is opened in a newer version of Excel. Learn more: https://go.microsoft.com/fwlink/?linkid=870924
Comment:
    The company has specified that its short-term GHG reduction target covers at least 95% of its total Scope 1 and 2 emissions.</t>
      </text>
    </comment>
    <comment ref="C27" authorId="11" shapeId="0" xr:uid="{35AE334D-BBB3-451A-8EAC-C56D7D7D5522}">
      <text>
        <t>[Threaded comment]
Your version of Excel allows you to read this threaded comment; however, any edits to it will get removed if the file is opened in a newer version of Excel. Learn more: https://go.microsoft.com/fwlink/?linkid=870924
Comment:
    The company has a decarbonisation strategy that explains how it intends to meet its medium- and longterm GHG reduction targets.</t>
      </text>
    </comment>
    <comment ref="C30" authorId="12" shapeId="0" xr:uid="{A0196535-43BD-401A-AF69-9B62BCD1CF30}">
      <text>
        <t>[Threaded comment]
Your version of Excel allows you to read this threaded comment; however, any edits to it will get removed if the file is opened in a newer version of Excel. Learn more: https://go.microsoft.com/fwlink/?linkid=870924
Comment:
    If the company chooses to employ offsetting and negative emissions technologies to meet its medium- and long-term GHG reduction targets, it discloses the quantity of offsets, type of offsets, offset certification and the negative emissions technologies it is planning to use.</t>
      </text>
    </comment>
    <comment ref="C32" authorId="13" shapeId="0" xr:uid="{7F19CAE0-6726-4F35-9809-5F17F87AEA18}">
      <text>
        <t>[Threaded comment]
Your version of Excel allows you to read this threaded comment; however, any edits to it will get removed if the file is opened in a newer version of Excel. Learn more: https://go.microsoft.com/fwlink/?linkid=870924
Comment:
    The company’s decarbonisation strategy specifies the role of climate solutions (i.e., technologies and products that will enable the economy to decarbonise*).</t>
      </text>
    </comment>
    <comment ref="C33" authorId="14" shapeId="0" xr:uid="{DD577804-B5FD-4527-90FB-8BD9413178D1}">
      <text>
        <t>[Threaded comment]
Your version of Excel allows you to read this threaded comment; however, any edits to it will get removed if the file is opened in a newer version of Excel. Learn more: https://go.microsoft.com/fwlink/?linkid=870924
Comment:
    The company discloses the revenue OR production it already generates from climate solutions and discloses its share in overall sales.</t>
      </text>
    </comment>
    <comment ref="C34" authorId="15" shapeId="0" xr:uid="{78D7EEBB-E7FB-449F-9B01-62182416F29A}">
      <text>
        <t>[Threaded comment]
Your version of Excel allows you to read this threaded comment; however, any edits to it will get removed if the file is opened in a newer version of Excel. Learn more: https://go.microsoft.com/fwlink/?linkid=870924
Comment:
    The company has set a target to increase revenue OR production from climate solutions in its overall sales.</t>
      </text>
    </comment>
    <comment ref="C36" authorId="16" shapeId="0" xr:uid="{287D0FC1-0790-49B5-8304-E2D61EF2CDB1}">
      <text>
        <t>[Threaded comment]
Your version of Excel allows you to read this threaded comment; however, any edits to it will get removed if the file is opened in a newer version of Excel. Learn more: https://go.microsoft.com/fwlink/?linkid=870924
Comment:
    The company is working to decarbonise its capital expenditures.</t>
      </text>
    </comment>
    <comment ref="C37" authorId="17" shapeId="0" xr:uid="{C4242C53-2B04-447F-92D6-0BC653FBF06A}">
      <text>
        <t>[Threaded comment]
Your version of Excel allows you to read this threaded comment; however, any edits to it will get removed if the file is opened in a newer version of Excel. Learn more: https://go.microsoft.com/fwlink/?linkid=870924
Comment:
    The company explicitly states that it has phased out or is planning to phase out capital expenditure in new unabated carbon-intensive assets or products by a specified year.</t>
      </text>
    </comment>
    <comment ref="C38" authorId="18" shapeId="0" xr:uid="{B7BEC661-9BFA-4DB3-83C7-DD613FD6A97A}">
      <text>
        <t>[Threaded comment]
Your version of Excel allows you to read this threaded comment; however, any edits to it will get removed if the file is opened in a newer version of Excel. Learn more: https://go.microsoft.com/fwlink/?linkid=870924
Comment:
    The company discloses the stated value of its capital expenditure that is going towards unabated carbon-intensive assets or products.</t>
      </text>
    </comment>
    <comment ref="C40" authorId="19" shapeId="0" xr:uid="{04441888-833E-487E-984D-9CC53097C65D}">
      <text>
        <t>[Threaded comment]
Your version of Excel allows you to read this threaded comment; however, any edits to it will get removed if the file is opened in a newer version of Excel. Learn more: https://go.microsoft.com/fwlink/?linkid=870924
Comment:
    The company discloses the stated value of its capital expenditure allocated towards climate solutions in the last reporting year. </t>
      </text>
    </comment>
    <comment ref="C41" authorId="20" shapeId="0" xr:uid="{328B0C7A-79D7-4371-9C38-4C49F54D3CC0}">
      <text>
        <t>[Threaded comment]
Your version of Excel allows you to read this threaded comment; however, any edits to it will get removed if the file is opened in a newer version of Excel. Learn more: https://go.microsoft.com/fwlink/?linkid=870924
Comment:
    The company discloses the stated value of its capital expenditure that it intends to allocate towards climate solutions in the future.</t>
      </text>
    </comment>
    <comment ref="C43" authorId="21" shapeId="0" xr:uid="{63C12746-A496-4046-86B8-A2D3837ACF3A}">
      <text>
        <t>[Threaded comment]
Your version of Excel allows you to read this threaded comment; however, any edits to it will get removed if the file is opened in a newer version of Excel. Learn more: https://go.microsoft.com/fwlink/?linkid=870924
Comment:
    The company commits to conducting its policy engagement activities in accordance with the goals of the Paris Agreement.</t>
      </text>
    </comment>
    <comment ref="C44" authorId="22" shapeId="0" xr:uid="{FB89FE43-1FC7-465C-9FF1-B9C17B33B4F5}">
      <text>
        <t>[Threaded comment]
Your version of Excel allows you to read this threaded comment; however, any edits to it will get removed if the file is opened in a newer version of Excel. Learn more: https://go.microsoft.com/fwlink/?linkid=870924
Comment:
    The company has a specific public commitment/position statement to conduct all of its lobbying in line with the goals of the Paris Agreement.</t>
      </text>
    </comment>
    <comment ref="C45" authorId="23" shapeId="0" xr:uid="{109A797E-C607-4212-AA4D-6672DB0FB9FF}">
      <text>
        <t>[Threaded comment]
Your version of Excel allows you to read this threaded comment; however, any edits to it will get removed if the file is opened in a newer version of Excel. Learn more: https://go.microsoft.com/fwlink/?linkid=870924
Comment:
    The company commits to advocate for Paris-aligned lobbying within the trade associations of which it is a member.</t>
      </text>
    </comment>
    <comment ref="C47" authorId="24" shapeId="0" xr:uid="{37CDAD5A-1884-4D0B-8D2B-D30D4E603227}">
      <text>
        <t>[Threaded comment]
Your version of Excel allows you to read this threaded comment; however, any edits to it will get removed if the file is opened in a newer version of Excel. Learn more: https://go.microsoft.com/fwlink/?linkid=870924
Comment:
    The company reviews its own and its trade associations’ climate policy engagement positions/ activities.</t>
      </text>
    </comment>
    <comment ref="C48" authorId="25" shapeId="0" xr:uid="{756C8473-84D4-4BDA-82AA-3C7AC1D33356}">
      <text>
        <t>[Threaded comment]
Your version of Excel allows you to read this threaded comment; however, any edits to it will get removed if the file is opened in a newer version of Excel. Learn more: https://go.microsoft.com/fwlink/?linkid=870924
Comment:
    The company publishes a review of its climate policy positions’ alignment with the Paris Agreement and discloses how it has advocated for these positions through its climate policy engagement activities.</t>
      </text>
    </comment>
    <comment ref="C49" authorId="26" shapeId="0" xr:uid="{1EBDC963-8238-4B8B-94E9-EBE4D8FA302D}">
      <text>
        <t>[Threaded comment]
Your version of Excel allows you to read this threaded comment; however, any edits to it will get removed if the file is opened in a newer version of Excel. Learn more: https://go.microsoft.com/fwlink/?linkid=870924
Comment:
    The company publishes a review of its trade associations’ climate positions/alignment with the Paris Agreement and discloses what actions it took as a result.</t>
      </text>
    </comment>
    <comment ref="C51" authorId="27" shapeId="0" xr:uid="{58D57BA7-3769-4DB9-8F1C-77261820FD3B}">
      <text>
        <t>[Threaded comment]
Your version of Excel allows you to read this threaded comment; however, any edits to it will get removed if the file is opened in a newer version of Excel. Learn more: https://go.microsoft.com/fwlink/?linkid=870924
Comment:
    The company’s Board has clear oversight of climate change.</t>
      </text>
    </comment>
    <comment ref="C52" authorId="28" shapeId="0" xr:uid="{96EFA79C-0C8F-4621-92E8-92DD0724F0BC}">
      <text>
        <t>[Threaded comment]
Your version of Excel allows you to read this threaded comment; however, any edits to it will get removed if the file is opened in a newer version of Excel. Learn more: https://go.microsoft.com/fwlink/?linkid=870924
Comment:
    The company discloses evidence of Board or Board committee oversight of the management of climate change risks.</t>
      </text>
    </comment>
    <comment ref="C53" authorId="29" shapeId="0" xr:uid="{CA55411F-C4EC-46B6-8057-F53F7330E631}">
      <text>
        <t>[Threaded comment]
Your version of Excel allows you to read this threaded comment; however, any edits to it will get removed if the file is opened in a newer version of Excel. Learn more: https://go.microsoft.com/fwlink/?linkid=870924
Comment:
    The company has named a position at the Board level with responsibility for climate change.</t>
      </text>
    </comment>
    <comment ref="C54" authorId="30" shapeId="0" xr:uid="{27772171-FB3E-46E1-A11F-7CB7F937D221}">
      <text>
        <t>[Threaded comment]
Your version of Excel allows you to read this threaded comment; however, any edits to it will get removed if the file is opened in a newer version of Excel. Learn more: https://go.microsoft.com/fwlink/?linkid=870924
Comment:
    The company’s executive remuneration scheme incorporates climate change performance elements.</t>
      </text>
    </comment>
    <comment ref="C55" authorId="31" shapeId="0" xr:uid="{58C9D675-8280-4ACE-B00E-D3EC9BD4B625}">
      <text>
        <t>[Threaded comment]
Your version of Excel allows you to read this threaded comment; however, any edits to it will get removed if the file is opened in a newer version of Excel. Learn more: https://go.microsoft.com/fwlink/?linkid=870924
Comment:
    The company’s CEO and/or at least one other senior executive’s remuneration arrangements specifically incorporate climate change performance as a Key Performance Indicator determining performance-linked compensation (references to ‘ESG’ or ‘sustainability performance’ are insufficient).</t>
      </text>
    </comment>
    <comment ref="C56" authorId="32" shapeId="0" xr:uid="{DABDC4BB-1432-47E1-84D4-EA02CA13EACF}">
      <text>
        <t>[Threaded comment]
Your version of Excel allows you to read this threaded comment; however, any edits to it will get removed if the file is opened in a newer version of Excel. Learn more: https://go.microsoft.com/fwlink/?linkid=870924
Comment:
    The company’s CEO and/or at least one other senior executive’s remuneration arrangements incorporate progress towards achieving the company’s GHG reduction targets as a Key Performance Indicator determining performance-linked compensation.</t>
      </text>
    </comment>
    <comment ref="C57" authorId="33" shapeId="0" xr:uid="{83F81EC9-E74E-4327-A31E-85F8FF00BE55}">
      <text>
        <t>[Threaded comment]
Your version of Excel allows you to read this threaded comment; however, any edits to it will get removed if the file is opened in a newer version of Excel. Learn more: https://go.microsoft.com/fwlink/?linkid=870924
Comment:
    The Board has sufficient capabilities/competencies to assess and manage climate-related risks and opportunities.</t>
      </text>
    </comment>
    <comment ref="C58" authorId="34" shapeId="0" xr:uid="{DDC5433C-166A-40B8-A84B-8BE899E99DA7}">
      <text>
        <t>[Threaded comment]
Your version of Excel allows you to read this threaded comment; however, any edits to it will get removed if the file is opened in a newer version of Excel. Learn more: https://go.microsoft.com/fwlink/?linkid=870924
Comment:
    The company has assessed its Board’s competencies with respect to managing climate risks and opportunities and disclosed the results of this assessment.</t>
      </text>
    </comment>
    <comment ref="C59" authorId="35" shapeId="0" xr:uid="{C7911DBF-AA1C-473C-918F-42D5C66DC04E}">
      <text>
        <t>[Threaded comment]
Your version of Excel allows you to read this threaded comment; however, any edits to it will get removed if the file is opened in a newer version of Excel. Learn more: https://go.microsoft.com/fwlink/?linkid=870924
Comment:
    The company provides details on the criteria it uses to assess its Board's competencies with respect to managing climate risks and opportunities, and the measures it is taking to enhance these competencies.</t>
      </text>
    </comment>
    <comment ref="C61" authorId="36" shapeId="0" xr:uid="{14EB5304-1122-4C3C-B7A2-ED61C45B2B96}">
      <text>
        <t>[Threaded comment]
Your version of Excel allows you to read this threaded comment; however, any edits to it will get removed if the file is opened in a newer version of Excel. Learn more: https://go.microsoft.com/fwlink/?linkid=870924
Comment:
    The company has committed to the principles of a Just Transition.</t>
      </text>
    </comment>
    <comment ref="C62" authorId="37" shapeId="0" xr:uid="{ED952B67-57CB-4433-B0C9-B13BA738EA07}">
      <text>
        <t>[Threaded comment]
Your version of Excel allows you to read this threaded comment; however, any edits to it will get removed if the file is opened in a newer version of Excel. Learn more: https://go.microsoft.com/fwlink/?linkid=870924
Comment:
    The company has committed to decarbonise in line with defined Just Transition principles, recognising the social impacts of its decarbonisation efforts.</t>
      </text>
    </comment>
    <comment ref="C63" authorId="38" shapeId="0" xr:uid="{F1889AE6-7720-447D-A69F-CDAF941624FF}">
      <text>
        <t>[Threaded comment]
Your version of Excel allows you to read this threaded comment; however, any edits to it will get removed if the file is opened in a newer version of Excel. Learn more: https://go.microsoft.com/fwlink/?linkid=870924
Comment:
    The company has committed to retain, retrain, redeploy and/or compensate workers affected by its decarbonisation efforts.</t>
      </text>
    </comment>
    <comment ref="C64" authorId="39" shapeId="0" xr:uid="{CD1AF2E3-E84D-4CF8-9C80-95CFEEA9F782}">
      <text>
        <t>[Threaded comment]
Your version of Excel allows you to read this threaded comment; however, any edits to it will get removed if the file is opened in a newer version of Excel. Learn more: https://go.microsoft.com/fwlink/?linkid=870924
Comment:
    The company has committed that new projects associated with its decarbonisation efforts are developed in consultation with affected communities and seek their consent.</t>
      </text>
    </comment>
    <comment ref="C65" authorId="40" shapeId="0" xr:uid="{738D23D8-4ABD-4B4F-B405-A5A991DA2840}">
      <text>
        <t>[Threaded comment]
Your version of Excel allows you to read this threaded comment; however, any edits to it will get removed if the file is opened in a newer version of Excel. Learn more: https://go.microsoft.com/fwlink/?linkid=870924
Comment:
    The company has disclosed how it is planning for and monitoring progress towards a Just Transition.</t>
      </text>
    </comment>
    <comment ref="C67" authorId="41" shapeId="0" xr:uid="{54D1B4C2-25BC-4DF3-8ECF-87D8723EE657}">
      <text>
        <t>[Threaded comment]
Your version of Excel allows you to read this threaded comment; however, any edits to it will get removed if the file is opened in a newer version of Excel. Learn more: https://go.microsoft.com/fwlink/?linkid=870924
Comment:
    The company’s Just Transition plan was developed in consultation with workers, communities and other key stakeholders affected by its decarbonisation efforts.</t>
      </text>
    </comment>
    <comment ref="C70" authorId="42" shapeId="0" xr:uid="{595A7EF5-9E2A-47D7-9229-9074AC9C1129}">
      <text>
        <t>[Threaded comment]
Your version of Excel allows you to read this threaded comment; however, any edits to it will get removed if the file is opened in a newer version of Excel. Learn more: https://go.microsoft.com/fwlink/?linkid=870924
Comment:
    The company has publicly committed to implement the recommendations of the Task Force on Climate related Financial Disclosures (TCFD).</t>
      </text>
    </comment>
    <comment ref="C71" authorId="43" shapeId="0" xr:uid="{40476A5C-CAEE-4307-BE3E-63D0FE098E5F}">
      <text>
        <t>[Threaded comment]
Your version of Excel allows you to read this threaded comment; however, any edits to it will get removed if the file is opened in a newer version of Excel. Learn more: https://go.microsoft.com/fwlink/?linkid=870924
Comment:
    The company explicitly commits to align its disclosures with the TCFD recommendations OR it is listed as a supporter on the TCFD website.</t>
      </text>
    </comment>
    <comment ref="C72" authorId="44" shapeId="0" xr:uid="{13DA84F3-DB76-44FE-A417-AFBA1E6AA50E}">
      <text>
        <t>[Threaded comment]
Your version of Excel allows you to read this threaded comment; however, any edits to it will get removed if the file is opened in a newer version of Excel. Learn more: https://go.microsoft.com/fwlink/?linkid=870924
Comment:
    The company explicitly sign-posts TCFD-aligned disclosures in its annual reporting or publishes them in a TCFD report.</t>
      </text>
    </comment>
    <comment ref="C73" authorId="45" shapeId="0" xr:uid="{813FF4CA-C913-4386-8844-82B443BB2BD9}">
      <text>
        <t>[Threaded comment]
Your version of Excel allows you to read this threaded comment; however, any edits to it will get removed if the file is opened in a newer version of Excel. Learn more: https://go.microsoft.com/fwlink/?linkid=870924
Comment:
    The company employs climate-scenario planning to test its strategic and operational resilience.</t>
      </text>
    </comment>
    <comment ref="C74" authorId="46" shapeId="0" xr:uid="{9FC799CE-39E1-4E62-8112-874ECBFD9BC0}">
      <text>
        <t>[Threaded comment]
Your version of Excel allows you to read this threaded comment; however, any edits to it will get removed if the file is opened in a newer version of Excel. Learn more: https://go.microsoft.com/fwlink/?linkid=870924
Comment:
    The company has conducted a climate-related scenario analysis including quantitative elements and disclosed its results.</t>
      </text>
    </comment>
    <comment ref="C77" authorId="47" shapeId="0" xr:uid="{20C35F36-EB67-4C2A-986E-2EA4A4D78EA6}">
      <text>
        <t>[Threaded comment]
Your version of Excel allows you to read this threaded comment; however, any edits to it will get removed if the file is opened in a newer version of Excel. Learn more: https://go.microsoft.com/fwlink/?linkid=870924
Comment:
    The company’s historical emissions intensity is decreasing</t>
      </text>
    </comment>
    <comment ref="C78" authorId="48" shapeId="0" xr:uid="{B0CD12B9-25C7-4B88-B26D-6343959B7BFA}">
      <text>
        <t>[Threaded comment]
Your version of Excel allows you to read this threaded comment; however, any edits to it will get removed if the file is opened in a newer version of Excel. Learn more: https://go.microsoft.com/fwlink/?linkid=870924
Comment:
    The company’s GHG emissions intensity has decreased in the past year relative to the previous year.</t>
      </text>
    </comment>
    <comment ref="C79" authorId="49" shapeId="0" xr:uid="{210AD8AF-85B5-4C96-8BEE-4C743E167C03}">
      <text>
        <t>[Threaded comment]
Your version of Excel allows you to read this threaded comment; however, any edits to it will get removed if the file is opened in a newer version of Excel. Learn more: https://go.microsoft.com/fwlink/?linkid=870924
Comment:
    The company’s GHG emissions intensity decreased over the past three years.</t>
      </text>
    </comment>
    <comment ref="C80" authorId="50" shapeId="0" xr:uid="{B52C6679-D8BC-4D3F-A3C0-6BA106601F45}">
      <text>
        <t>[Threaded comment]
Your version of Excel allows you to read this threaded comment; however, any edits to it will get removed if the file is opened in a newer version of Excel. Learn more: https://go.microsoft.com/fwlink/?linkid=870924
Comment:
    The company has reduced its GHG emissions intensity at a rate faster than that projected by a credible 1.5°C pathway for its sector over the past three years.</t>
      </text>
    </comment>
    <comment ref="C81" authorId="51" shapeId="0" xr:uid="{FE52A7A6-E47F-47AF-BFA6-05A927CA84B3}">
      <text>
        <t>[Threaded comment]
Your version of Excel allows you to read this threaded comment; however, any edits to it will get removed if the file is opened in a newer version of Excel. Learn more: https://go.microsoft.com/fwlink/?linkid=870924
Comment:
    The company’s absolute historical emissions are decreasing.</t>
      </text>
    </comment>
    <comment ref="C82" authorId="52" shapeId="0" xr:uid="{8D3128AA-E153-4D62-86C1-85F8D2298397}">
      <text>
        <t xml:space="preserve">[Threaded comment]
Your version of Excel allows you to read this threaded comment; however, any edits to it will get removed if the file is opened in a newer version of Excel. Learn more: https://go.microsoft.com/fwlink/?linkid=870924
Comment:
    The company’s absolute Scope 1 and 2 GHG emissions have decreased in the past year relative to the previous year. </t>
      </text>
    </comment>
    <comment ref="C83" authorId="53" shapeId="0" xr:uid="{2151A6BB-3EA2-4689-B4AA-4028D9E2B3DA}">
      <text>
        <t>[Threaded comment]
Your version of Excel allows you to read this threaded comment; however, any edits to it will get removed if the file is opened in a newer version of Excel. Learn more: https://go.microsoft.com/fwlink/?linkid=870924
Comment:
    The company’s absolute Scope 1 and 2 GHG emissions have decreased over the past three years.</t>
      </text>
    </comment>
    <comment ref="C84" authorId="54" shapeId="0" xr:uid="{A3B9F743-61F1-4928-8448-E07AA27F941E}">
      <text>
        <t>[Threaded comment]
Your version of Excel allows you to read this threaded comment; however, any edits to it will get removed if the file is opened in a newer version of Excel. Learn more: https://go.microsoft.com/fwlink/?linkid=870924
Comment:
    The company discloses the factors that have led to changes in its historical emissions trajectory.</t>
      </text>
    </comment>
    <comment ref="C85" authorId="55" shapeId="0" xr:uid="{0E6EA6E5-E746-49B6-8CCA-343F980E82BC}">
      <text>
        <t>[Threaded comment]
Your version of Excel allows you to read this threaded comment; however, any edits to it will get removed if the file is opened in a newer version of Excel. Learn more: https://go.microsoft.com/fwlink/?linkid=870924
Comment:
    The company has quantified the main actions that have driven any Scope 1 and 2 emission changes, specifying the impact of any large “one-off” items (e.g., divestments, acquisitions and mergers).</t>
      </text>
    </comment>
    <comment ref="C86" authorId="56" shapeId="0" xr:uid="{53442CB4-7417-41D7-BF7F-2BDE3D9E40CB}">
      <text>
        <t>[Threaded comment]
Your version of Excel allows you to read this threaded comment; however, any edits to it will get removed if the file is opened in a newer version of Excel. Learn more: https://go.microsoft.com/fwlink/?linkid=870924
Comment:
    The company has quantified the main actions that have driven any Scope 3 emission changes, specifying the impact of any large “one off” items (e.g., divestments, acquisitions and mergers).</t>
      </text>
    </comment>
    <comment ref="C87" authorId="57" shapeId="0" xr:uid="{38608FDC-6B47-41D1-8D54-010A57372BF5}">
      <text>
        <t>[Threaded comment]
Your version of Excel allows you to read this threaded comment; however, any edits to it will get removed if the file is opened in a newer version of Excel. Learn more: https://go.microsoft.com/fwlink/?linkid=870924
Comment:
    The company discloses details on the carbon credits it retired in the previous year.</t>
      </text>
    </comment>
  </commentList>
</comments>
</file>

<file path=xl/sharedStrings.xml><?xml version="1.0" encoding="utf-8"?>
<sst xmlns="http://schemas.openxmlformats.org/spreadsheetml/2006/main" count="2089" uniqueCount="569">
  <si>
    <t xml:space="preserve">February 2025: Net Zero Standard Diversified Mining (Version 1.0) </t>
  </si>
  <si>
    <t>This sheet explains how the NZS DM scores have been produced. It sets out:</t>
  </si>
  <si>
    <t xml:space="preserve">1. Structure </t>
  </si>
  <si>
    <t>2. Classification of metrics by type ("Bucketing")</t>
  </si>
  <si>
    <t xml:space="preserve">3. Aggregating metrics into sub-indicator and indicator and colour coding </t>
  </si>
  <si>
    <t>4. Status of alignment assessments</t>
  </si>
  <si>
    <t>5. How to use this workbook</t>
  </si>
  <si>
    <t>6. Full guidance document (note this document will be uploaded shortly).</t>
  </si>
  <si>
    <r>
      <t xml:space="preserve">The NZS DM comprises additional metrics which are aggregated into indicators and sub-indicators consistent with the existing structure of the CA100+ Net Zero Disclosure Framework. </t>
    </r>
    <r>
      <rPr>
        <b/>
        <sz val="10"/>
        <rFont val="Arial"/>
        <family val="2"/>
      </rPr>
      <t>NZS DM metrics</t>
    </r>
    <r>
      <rPr>
        <sz val="10"/>
        <rFont val="Arial"/>
        <family val="2"/>
      </rPr>
      <t xml:space="preserve"> (shown in orange text) are aggregated either into existing CA100+ Disclosure Framework sub-indicators or in some cases form part of new sub-indicators. Using the Grouping buttons in the margin, Results can be displayed at the sub-indicator, indicator and company level.</t>
    </r>
  </si>
  <si>
    <r>
      <t xml:space="preserve">NZS DM and CA100+ Net Zero Disclosure Framework metrics are classified into the following buckets:
</t>
    </r>
    <r>
      <rPr>
        <b/>
        <sz val="10"/>
        <color theme="1"/>
        <rFont val="Arial"/>
        <family val="2"/>
      </rPr>
      <t xml:space="preserve"> - Disclosure</t>
    </r>
    <r>
      <rPr>
        <sz val="10"/>
        <color theme="1"/>
        <rFont val="Arial"/>
        <family val="2"/>
      </rPr>
      <t xml:space="preserve">: Good disclosure enables investors to make informed judgments about transition risks and opportunities. The Standard therefore aims to recognise (and ultimately encourage) good disclosure from DM companies, even where it highlights activities that are not consistent with ambitious action on climate change. Higher overall scores represents the level of disclosure about activities relevant to investors engaging with climate change in this sector
</t>
    </r>
    <r>
      <rPr>
        <b/>
        <sz val="10"/>
        <color theme="1"/>
        <rFont val="Arial"/>
        <family val="2"/>
      </rPr>
      <t xml:space="preserve"> - Alignment</t>
    </r>
    <r>
      <rPr>
        <sz val="10"/>
        <color theme="1"/>
        <rFont val="Arial"/>
        <family val="2"/>
      </rPr>
      <t xml:space="preserve">: Investors who have committed to decarbonising their portfolios and understanding their transition risks, want to test whether diversified mining companies have transition strategies aligned with net zero targets. These alignment assessments focus on forward-looking commitments and cover topics like shipping, operational emissions and methane targets. These forward-looking commitments are tested for their compatibility with the IEA's 1.5°C NZE scenario. Higher overall scores indicate a greater level of ambition. 
</t>
    </r>
    <r>
      <rPr>
        <b/>
        <sz val="10"/>
        <color theme="1"/>
        <rFont val="Arial"/>
        <family val="2"/>
      </rPr>
      <t xml:space="preserve"> - Climate Solutions</t>
    </r>
    <r>
      <rPr>
        <sz val="10"/>
        <color theme="1"/>
        <rFont val="Arial"/>
        <family val="2"/>
      </rPr>
      <t>: Investors increasingly recognise that the pace of decarbonisation will be constrained without accelerating investment in “climate solutions” (defined here as low-carbon technologies, infrastructure, or other activities which help displace fossil fuels). NZIF encourages investors to set a &lt;10-year goal for allocating investment to climate solutions. The Standard provides definitions of ‘key’ and ‘other’ transition materials that are needed for the energy transition. The Standard also looks at both inputs (capex) and outputs (low carbon revenue and transition metal production). In some cases, production can be benchmarked against the relevant growth rates established in a 1.5°C scenario such as the IEA NZE.</t>
    </r>
  </si>
  <si>
    <t>Metrics are scored either as a binary “Yes” or “No”. Converting these scores into percentages (“Yes” = 100%, “No” = 0%) allows them to be aggregated at a (i) sub-indicator, (ii) indicator, and (iii) company level using the arithmetic mean. The percentage scores are then colour coded using the scheme set out in Exhibit 1 to allow investors to quickly locate the major outperforming and underperforming areas.</t>
  </si>
  <si>
    <t>Exhibit 2 gives an example of how metric data is aggregated to sub-indicator scores: (2*100% + 1*0%)/3 = 67%</t>
  </si>
  <si>
    <t>Exhibit 3 gives an example of how sub-indicator scores are aggregated to indicator scores: (100% + 0% + 100% + 50%)/4 = 63%</t>
  </si>
  <si>
    <t>The Standard has placeholders for 15 alignment assessments which are binary tests of disclosure provided by the company against a 1.5°C scenario data (typically from the IEA NZE). 9 of these indicators are operational currently with research underway to develop methodologies for the remainder.</t>
  </si>
  <si>
    <t xml:space="preserve">Company Scorecard - select: </t>
  </si>
  <si>
    <t>View a specific company's score by clicking on cell C4 in the Company Scorecard - select sheet and selecting from the drop-down menu.</t>
  </si>
  <si>
    <t xml:space="preserve">Please use the numbers 1, 2, or 3 at the top left margin of the spreadsheet to switch between views: </t>
  </si>
  <si>
    <t xml:space="preserve">1: collapses all the data to show just indicators (a summary view); </t>
  </si>
  <si>
    <t xml:space="preserve">2: shows both indicators and sub-indicators (to identify topics of under/out-performance); </t>
  </si>
  <si>
    <t>3: fully expands the data to display the underlying metrics driving the scores.</t>
  </si>
  <si>
    <t>Individual plus or minus signs enable groups of sub-indicators or metrics to be displayed or hidden</t>
  </si>
  <si>
    <t>NZS DM Summary</t>
  </si>
  <si>
    <t>This sheet provides the binary NZS DM scoring outcomes for all companies assessed and the full metric descriptions. It serves as an input for the other sheets in this workbook.</t>
  </si>
  <si>
    <t>NZS DM COMPANY ASSESSMENT:</t>
  </si>
  <si>
    <t>CA100+ Score</t>
  </si>
  <si>
    <t>Disclosure (%)</t>
  </si>
  <si>
    <t>Target Alignment (%)</t>
  </si>
  <si>
    <t>Solutions (%)</t>
  </si>
  <si>
    <t>Rio Tinto</t>
  </si>
  <si>
    <t>Total company score:</t>
  </si>
  <si>
    <t>Net Zero Standard average metric score</t>
  </si>
  <si>
    <t>1.1: Net-zero GHG Emissions by 2050 (Or Sooner) Ambition</t>
  </si>
  <si>
    <t>1.1.a: Qualitative Ambition Statement</t>
  </si>
  <si>
    <t>1.1.b: Coverage of Scope 3 GHG emissions categories</t>
  </si>
  <si>
    <t>2.1: Company has a long-term (2036-2050) target</t>
  </si>
  <si>
    <t>2.2: Coverage of target</t>
  </si>
  <si>
    <t>2.2.a: The long-term target covers 95% of Scope 1 &amp; 2</t>
  </si>
  <si>
    <t>2.2.b: It covers the most relevant scope 3 and has published the methodology</t>
  </si>
  <si>
    <t>2.i.a The Scope 3 emissions pathway is aligned with a Net Zero pathway</t>
  </si>
  <si>
    <t xml:space="preserve"> </t>
  </si>
  <si>
    <t>2.3: Carbon intensity target is aligned with 1.5oC degrees</t>
  </si>
  <si>
    <t> </t>
  </si>
  <si>
    <t>3.1: Company has a medium-term (2027-2035) target</t>
  </si>
  <si>
    <t>3.2: Coverage of target</t>
  </si>
  <si>
    <t>3.2.a: The medium-term target covers 95% of Scope 1 and 2</t>
  </si>
  <si>
    <t>3.2.b: It covers the most relevant scope 3 and has published the methodology</t>
  </si>
  <si>
    <t>3.i.a The Scope 3 emissions pathway is aligned with a Net Zero pathway</t>
  </si>
  <si>
    <t>3.3: Carbon intensity target is aligned with 1.5oC degrees</t>
  </si>
  <si>
    <t>3.4: Intensity is converted into projected absolute emissions reductions</t>
  </si>
  <si>
    <t>4.1: Company has a short-term (up to 2026) target</t>
  </si>
  <si>
    <t>4.2: Coverage of target</t>
  </si>
  <si>
    <t>4.2.a: The short-term target covers 95% of Scope 1 and 2</t>
  </si>
  <si>
    <t>4.2.b:  It covers the most relevant scope 3 and has published the methodology</t>
  </si>
  <si>
    <t>4.i.a The Scope 3 emissions pathway is aligned with a Net Zero pathway</t>
  </si>
  <si>
    <t>4.3: Carbon intensity target is aligned with 1.5oC degrees</t>
  </si>
  <si>
    <t>5.1: Company has a decarbonisation strategy</t>
  </si>
  <si>
    <t>5.1.a: Company identifies main actions to take to achieve targets</t>
  </si>
  <si>
    <t>5.1.b: It quantifies individual decarbonisation levers</t>
  </si>
  <si>
    <t>5.1.d</t>
  </si>
  <si>
    <t>5.1.d: Company discloses abatement measures</t>
  </si>
  <si>
    <t>5.i Neutralising measures (Sub-Indicator)</t>
  </si>
  <si>
    <t>5.1.c: Company discloses offsets &amp; negative emissions technologies</t>
  </si>
  <si>
    <t>5.i.a Discloses contribution of CCS to long-term targets</t>
  </si>
  <si>
    <t xml:space="preserve">5.i.b  Discloses the contribution of Carbon Dioxide removal measures to long-term targets  </t>
  </si>
  <si>
    <t xml:space="preserve">5.i.c  Discloses contribution of CCS to medium-term targets  </t>
  </si>
  <si>
    <t xml:space="preserve">5.i.d  Discloses the contribution of Carbon Dioxide removal measures to medium-term targets  </t>
  </si>
  <si>
    <t xml:space="preserve">5.i.e  Discloses contribution of CCS to short-term targets  </t>
  </si>
  <si>
    <t xml:space="preserve">5.i.f  Discloses the contribution of Carbon Dioxide removal measures to short-term targets  </t>
  </si>
  <si>
    <t>5.i.g  Total contribution of neutralising measures is less than 50%</t>
  </si>
  <si>
    <t>5.i.h  Discloses the feasibility of neutralising measures</t>
  </si>
  <si>
    <t>5.2: Company specifies role of climate solutions in decarbonisation strategy</t>
  </si>
  <si>
    <t>5.2.a: Company discloses revenues/production from climate solutions</t>
  </si>
  <si>
    <t>5.2.b: It has a target to grow revenue/production from climate solutions</t>
  </si>
  <si>
    <t>5.ii Climate Solutions</t>
  </si>
  <si>
    <t>5.ii.a Discloses production of each KTM in last financial year</t>
  </si>
  <si>
    <t>5.ii.b Discloses production of each OTM in last financial year</t>
  </si>
  <si>
    <t>5.ii.c Discloses revenue of each KTM in last financial year</t>
  </si>
  <si>
    <t>5.ii.d Discloses revenue of OTMs in last financial year</t>
  </si>
  <si>
    <t>5.ii.e Each KTM-producing mine is certified (or on a pathway)</t>
  </si>
  <si>
    <t>5.ii.f Discloses emissions intensity of production of each KTM</t>
  </si>
  <si>
    <t>5.ii.g Discloses forward-looking guidance</t>
  </si>
  <si>
    <t>5.iii Operational emissions (Sub-Indicator)</t>
  </si>
  <si>
    <t>5.iii.a Company has a net zero operational emissions reduction target by 2050</t>
  </si>
  <si>
    <t>5.iii.b The operational emissions reduction target includes short- and medium-term components</t>
  </si>
  <si>
    <t>5.iii.c The operational emissions pathway is aligned with a Net Zero pathway</t>
  </si>
  <si>
    <t>5.iii.d Company quantifies major components of net zero operational emissions strategy</t>
  </si>
  <si>
    <t>5.iii.e Company has a Scope 2 target</t>
  </si>
  <si>
    <t>5.iii.f The Scope 2 emissions pathway is aligned with a Net Zero pathway</t>
  </si>
  <si>
    <t>5.iii.g Company quantifies major components of emissions reductions from electricity use (at least MT)</t>
  </si>
  <si>
    <t>5.iv Methane (Sub-Indicator)</t>
  </si>
  <si>
    <t>5.iv.a Commitment to increase coverage and quality of methane reporting</t>
  </si>
  <si>
    <t>5.iv.b Discloses methodology for methane emissions reporting</t>
  </si>
  <si>
    <t>5.iv.c Company has a methane target</t>
  </si>
  <si>
    <t>5.iv.d Methane emissions pathway is aligned with a Net Zero pathway</t>
  </si>
  <si>
    <t>5.iv.e Company outlines detailed methane strategy</t>
  </si>
  <si>
    <t>5.v Thermal Coal production (Sub-Indicator)</t>
  </si>
  <si>
    <t>5.v.a Company has a scope 3 cat. 11 target for thermal coal</t>
  </si>
  <si>
    <t>5.v.b Thermal coal target includes interim components (where relevant)</t>
  </si>
  <si>
    <t>5.v.c The thermal coal pathway is aligned with a Net Zero pathway</t>
  </si>
  <si>
    <t>5.v.d Discloses thermal coal production across all time horizons</t>
  </si>
  <si>
    <t>5.v.e LT production plan is consistent with IEA NZE</t>
  </si>
  <si>
    <t>5.v.f MT production plan is consistent with IEA NZE</t>
  </si>
  <si>
    <t>5.v.g If 5.v.c/e/f is No, the company has given a reason</t>
  </si>
  <si>
    <t>5.v.h Discloses proportion of production going to facilities with CCS plans</t>
  </si>
  <si>
    <t>5.vi Met Coal production (Sub-Indicator)</t>
  </si>
  <si>
    <t>5.vi.a Company has a scope 3 cat. 11 target for met coal</t>
  </si>
  <si>
    <t>5.vi.b Met coal target includes interim components (where relevant)</t>
  </si>
  <si>
    <t>5.vi.c The met coal pathway is aligned with a Net Zero pathway</t>
  </si>
  <si>
    <t>5.vi.d Discloses met coal production across all time horizons</t>
  </si>
  <si>
    <t>5.vi.e LT production plan is consistent with IEA NZE</t>
  </si>
  <si>
    <t>5.vi.f MT production plan is consistent with IEA NZE</t>
  </si>
  <si>
    <t>5.vi.g If 5.v.c/e/f is No, the company has given a reason</t>
  </si>
  <si>
    <t>5.vi.h Discloses proportion of production going to facilities with CCS plans</t>
  </si>
  <si>
    <t>5.vii Scope 3 Cat 10 (Sub-Indicator)</t>
  </si>
  <si>
    <t>5.vii.a Company has a scope 3 cat. 10 target for iron ore</t>
  </si>
  <si>
    <t>5.vii.b Company has a scope 3 cat. 10 target for bauxite/alumina</t>
  </si>
  <si>
    <t>5.vii.c The iron ore pathway is aligned with a Net Zero pathway</t>
  </si>
  <si>
    <t>5.vii.d The bauxite/alumina pathway is aligned with a Net Zero pathway</t>
  </si>
  <si>
    <t>5.vii.e Discloses proportion of iron ore and bauxite/alumina sales to customers with net zero targets</t>
  </si>
  <si>
    <t>5.vii.f Discloses projects and partnerships with customers on scope 3 cat. 10 emissions</t>
  </si>
  <si>
    <t>5.vii.g Discloses target for engagement with customers on net zero commitments</t>
  </si>
  <si>
    <t>5.vii.h Discloses strategy for scope 3 cat. 10 decarbonisation</t>
  </si>
  <si>
    <t>5.viii Shipping: scope 3 cat 4 and 9 (Sub-Indicator)</t>
  </si>
  <si>
    <t>5.viii.a Company has a scope 3 cat. 4 &amp; 9 target</t>
  </si>
  <si>
    <t>5.viii.b The shipping target is aligned with a Net Zero pathway</t>
  </si>
  <si>
    <t>5.viii.c Discloses a strategy to reduce shipping emissions</t>
  </si>
  <si>
    <t>6.1: Decarbonisation of capital expenditures (CapEx)</t>
  </si>
  <si>
    <t>6.1.a: Commitment to phase-out carbon-intensive assets/products</t>
  </si>
  <si>
    <t>6.1.b: Disclosure of CapEx allocation to unabated carbon-intensive assets/products</t>
  </si>
  <si>
    <t>6.i Fossil fuel capex</t>
  </si>
  <si>
    <t>6.i.a Current and forward-looking group capex</t>
  </si>
  <si>
    <t xml:space="preserve">6.2: Disclosure of intended investments into climate solutions </t>
  </si>
  <si>
    <t xml:space="preserve">6.2.a: Disclosure of stated value of past CapEx allocation to climate solutions </t>
  </si>
  <si>
    <t>6.2.b: Disclosure of stated value of future CapEx allocation to climate solutions</t>
  </si>
  <si>
    <t>6.ii Transition materials</t>
  </si>
  <si>
    <t>6.ii.a Current KTM capex</t>
  </si>
  <si>
    <t>6.ii.b Current OTM capex</t>
  </si>
  <si>
    <t>6.ii.c Forward-looking KTM capex</t>
  </si>
  <si>
    <t>6.iii: Coal capex (Sub-Indicator)</t>
  </si>
  <si>
    <t>6.iii.a Commitment to not invest in new coal capacity</t>
  </si>
  <si>
    <t>6.iii.b Current and forward-looking thermal coal capex</t>
  </si>
  <si>
    <t>6.iii.c Current and forward-looking met coal capex</t>
  </si>
  <si>
    <t>6.iii.d Disclosure of current and forward-looking new mines capex (if 6.iii.a = No)</t>
  </si>
  <si>
    <t>6.iii.e Disclosure of future transfer/divestment to met and thermal coal production declines</t>
  </si>
  <si>
    <t>6.iii.f Sales conditions on coal assets</t>
  </si>
  <si>
    <t>6.iv: Operational emissions capex (Sub-Indicator)</t>
  </si>
  <si>
    <t>6.iv.a Operational decarbonisation investment</t>
  </si>
  <si>
    <t>6.v: Scope 3 Cat 10 emissions capex (Sub-Indicator)</t>
  </si>
  <si>
    <t>6.v.a Current and forward-looking scope 3 cat. 10 capex</t>
  </si>
  <si>
    <t>6.v.b Expected abatement of scope 3 cat. 10 capex</t>
  </si>
  <si>
    <t>7.1: Paris-aligned climate policy engagement</t>
  </si>
  <si>
    <t>7.1.a</t>
  </si>
  <si>
    <t xml:space="preserve">7.1.a: Commitment to Paris-aligned lobbying  </t>
  </si>
  <si>
    <t>7.1.b</t>
  </si>
  <si>
    <t>7.1.b: Commitment to advocate for Paris-aligned lobbying within relevant trade associations</t>
  </si>
  <si>
    <t>7.1.c</t>
  </si>
  <si>
    <t>7.1.c: Commitment to 1.5°C-aligned lobbying</t>
  </si>
  <si>
    <t>7.2: Review of climate policy engagement positions and activities</t>
  </si>
  <si>
    <t>7.2.a</t>
  </si>
  <si>
    <t>7.2.a: Published review of own policy positions' Paris-alignment and advocacy</t>
  </si>
  <si>
    <t>7.2.b</t>
  </si>
  <si>
    <t>7.2.b: Review of trade associations'  positions and consequential actions taken</t>
  </si>
  <si>
    <t xml:space="preserve">8.1: Board oversight of climate change </t>
  </si>
  <si>
    <t>8.1.a: Disclosure of Board Committee oversight of climate change risks</t>
  </si>
  <si>
    <t>8.1.b: Board level position named with responsibility for climate change</t>
  </si>
  <si>
    <t>8.2: Inclusion of climate elements in executive remuneration scheme</t>
  </si>
  <si>
    <t>8.2.a: Incorporation of climate change performance as KPI for at least one senior executive</t>
  </si>
  <si>
    <t>8.2.b: Incorporation of progress on GHG reduction targets as KPI for at least one senior executive</t>
  </si>
  <si>
    <t xml:space="preserve">8.3: Board competencies/capabilities to assess and manage climate-related risks and opportunities </t>
  </si>
  <si>
    <t>8.3.a: Assessment and reporting of Board climate competencies</t>
  </si>
  <si>
    <t>8.3.b: Criteria for assessment of Board climate competencies</t>
  </si>
  <si>
    <t>9.1: Commitment to Just Transition principles</t>
  </si>
  <si>
    <t xml:space="preserve">9.1.a: Commitment to decarbonise in line with Just Transition principles </t>
  </si>
  <si>
    <t>9.1.b: Commitment to workers affected by decarbonisation efforts</t>
  </si>
  <si>
    <t xml:space="preserve">9.1.c: Commitment to consult and seek consent from affected communities </t>
  </si>
  <si>
    <t>9.i: Commitment to a Just Transition</t>
  </si>
  <si>
    <t>9.i.a Commitment to phaseout coal mining and transition into TM mining</t>
  </si>
  <si>
    <t>9.i.b Disclosure of annual budget for just transition plan</t>
  </si>
  <si>
    <t xml:space="preserve">9.2: Disclosure of Just Transition planning and progress monitoring </t>
  </si>
  <si>
    <t>9.2.a: Development of Just Transition plan</t>
  </si>
  <si>
    <t>9.2.b: Just Transition plan developed in consultation with affected stakeholders</t>
  </si>
  <si>
    <t>9.2.c: Disclosure of KPIs for Just Transition plan</t>
  </si>
  <si>
    <t>9.ii: Planning for mine closures</t>
  </si>
  <si>
    <t>9.ii.a Commitment to communicate material decisions to all stakeholders ASAP</t>
  </si>
  <si>
    <t>9.ii.b Disclosure of rehabilitation commitments and provisioning</t>
  </si>
  <si>
    <t>9.iii: Accelerating TM Mining</t>
  </si>
  <si>
    <t>9.iii.a Commitment to independent responsible mining certification for all mines</t>
  </si>
  <si>
    <t>9.iii.b Commitment to address and mitigate human/labour rights abuses</t>
  </si>
  <si>
    <t>9.iii.c Commitment to respect FPIC</t>
  </si>
  <si>
    <t>10.1: Commitment to implementation of TCFD recommendations</t>
  </si>
  <si>
    <t>10.1.a</t>
  </si>
  <si>
    <t xml:space="preserve">10.1.a: Public alignment with TCFD recommendations </t>
  </si>
  <si>
    <t>10.1.b</t>
  </si>
  <si>
    <t>10.1.b: Sign-posting of TCFD aligned disclosures in annual reporting or publishing of TCFD report</t>
  </si>
  <si>
    <t>10.2</t>
  </si>
  <si>
    <t xml:space="preserve">10.2: Climate scenario testing for strategic and operational resilience </t>
  </si>
  <si>
    <t>10.2.a</t>
  </si>
  <si>
    <t xml:space="preserve">10.2.a: Conducting and disclosing results of cllimate-related scenario analysis </t>
  </si>
  <si>
    <t>10.2.b</t>
  </si>
  <si>
    <t>10.2.b: Scenario analysis coverage and reporting</t>
  </si>
  <si>
    <t>10.i: Comprehensive, aligned emissions disclosure (Sub-Indicator)</t>
  </si>
  <si>
    <t>10.i.a Disclosure of scope 1, 2, and 3 emissions</t>
  </si>
  <si>
    <t>10.i.b Disclosure of double counting adjustments and methodology</t>
  </si>
  <si>
    <t>10.i.c Disclosure of acquisition/divestment impact on reporting boundary</t>
  </si>
  <si>
    <t>10.i.d Disclosure of emissions on equity and operational accounting boundaries</t>
  </si>
  <si>
    <t>10.i.e Independent verification of emissions data</t>
  </si>
  <si>
    <t>10.ii: Operational emissions disclosure (Sub-Indicator)</t>
  </si>
  <si>
    <t>10.ii.a Disclosure of operational emissions intensity for individual products (&gt;80% total)</t>
  </si>
  <si>
    <t>10.ii.b Disclosure of relative performance of operational emissions intensity for individual products</t>
  </si>
  <si>
    <t>10.ii.c Disclosure of scope 1 emissions intensity</t>
  </si>
  <si>
    <t>10.ii.d Disclosure of scope 2 emisisons intensity</t>
  </si>
  <si>
    <t>10.ii.e Disclosure of offset contribution to net operational emissions</t>
  </si>
  <si>
    <t>10.ii.f Disclosure of scope 2 location-based and market-based emissions (inc. RECs and REGOs)</t>
  </si>
  <si>
    <t>10.ii.g Disclosure of methane emissions on absolute and intensity basis</t>
  </si>
  <si>
    <t>10.ii.h Disclosure of mine-by-mine methane emissions on absolute and intensity basis</t>
  </si>
  <si>
    <t>10.iii: Scope 3 emissions disclosure (Sub-Indicator)</t>
  </si>
  <si>
    <t>10.iii.a Disclosure of scope 3 emissions breakdown</t>
  </si>
  <si>
    <t>10.iii.b Independent verification of shipping emissions</t>
  </si>
  <si>
    <t>10.iii.c Disclosure of scope 3 cat. 10 emissions, separating iron ore and aluminium</t>
  </si>
  <si>
    <t>10.iii.d Disclosure of scope 3 cat. 11 emissions, separating oil, gas, thermal and met coal</t>
  </si>
  <si>
    <t>10.iii.e Disclosure of scope 3 cat 15 emissions</t>
  </si>
  <si>
    <t>10.iv: Production disclosure (Sub-Indicator)</t>
  </si>
  <si>
    <t>10.iv.a Disclosure of total CuEq</t>
  </si>
  <si>
    <t>10.iv.b Disclosure of thermal coal production, sales, and profits</t>
  </si>
  <si>
    <t>10.iv.c Disclosure of met coal production, sales, and profits</t>
  </si>
  <si>
    <t>10.v: Energy consumption disclosure (Sub-Indicator)</t>
  </si>
  <si>
    <t>10.v.a Disclosure of total energy consumption</t>
  </si>
  <si>
    <t>10.v.b Disclosure of total electricity consumption</t>
  </si>
  <si>
    <t>11.1: Decreasing historical emissions intensity</t>
  </si>
  <si>
    <t>11.1.a</t>
  </si>
  <si>
    <t>11.1.a: Emissions intensity decreased in past year</t>
  </si>
  <si>
    <t>11.1.b</t>
  </si>
  <si>
    <t>11.1.b: Emissions intensity decreased in past three years</t>
  </si>
  <si>
    <t>11.1.c</t>
  </si>
  <si>
    <t>11.1.c: Emissions intensity decreasing faster than 1.5C pathway</t>
  </si>
  <si>
    <t>11.2: Decreasing absolute historical emissions</t>
  </si>
  <si>
    <t>11.2.a</t>
  </si>
  <si>
    <t>11.2.a: Absolute Scope 1 &amp; 2 emissions decreased in past year</t>
  </si>
  <si>
    <t>11.2.b</t>
  </si>
  <si>
    <t>11.2.b: Absolute Scope 1 &amp; 2 emissions decreased in past three years</t>
  </si>
  <si>
    <t>11.3: Disclosure of factors underlying emissions reductions</t>
  </si>
  <si>
    <t>11.3.a</t>
  </si>
  <si>
    <t>11.3.a: Quantified main actions driving Scope 1 &amp; 2 emissions changes</t>
  </si>
  <si>
    <t>11.3.b</t>
  </si>
  <si>
    <t>11.3.b: Quantified main actions driving Scope 3 emissions changes</t>
  </si>
  <si>
    <t>11.3.c</t>
  </si>
  <si>
    <t>11.3.c: Disclosure of details on retired carbon credits in past year</t>
  </si>
  <si>
    <t>Indicator/Sub-Indicator/Metric</t>
  </si>
  <si>
    <t>Metric Type</t>
  </si>
  <si>
    <t>Anglo American</t>
  </si>
  <si>
    <t>BHP Group</t>
  </si>
  <si>
    <t>Glencore</t>
  </si>
  <si>
    <t>Teck Resources</t>
  </si>
  <si>
    <t>NZS DM score for Indicator 1</t>
  </si>
  <si>
    <t>1.1.a</t>
  </si>
  <si>
    <t>Disclosure</t>
  </si>
  <si>
    <t>1.1.b</t>
  </si>
  <si>
    <t>NZS DM score for indicator 2</t>
  </si>
  <si>
    <t>Not Operational</t>
  </si>
  <si>
    <t>Alignment</t>
  </si>
  <si>
    <t>NZS DM score for indicator 3</t>
  </si>
  <si>
    <t>NZS DM score for indicator 4</t>
  </si>
  <si>
    <t>NZS DM score for indicator 5</t>
  </si>
  <si>
    <t>Solutions</t>
  </si>
  <si>
    <t>Not assessed</t>
  </si>
  <si>
    <t>Not Relevant</t>
  </si>
  <si>
    <t>N/A</t>
  </si>
  <si>
    <t>NZS DM score for indicator 6</t>
  </si>
  <si>
    <t>6.ii: Transition materials</t>
  </si>
  <si>
    <t>NZS DM score for indicator 7</t>
  </si>
  <si>
    <t>NZS DM score for indicator 8</t>
  </si>
  <si>
    <t>NZS DM score for indicator 9</t>
  </si>
  <si>
    <t>NZS DM score for indicator 10</t>
  </si>
  <si>
    <t>NZS DM score for indicator 11</t>
  </si>
  <si>
    <t>CA100+ Indicator</t>
  </si>
  <si>
    <t>NZS DM Metric</t>
  </si>
  <si>
    <t>Metric text</t>
  </si>
  <si>
    <t># Yes'</t>
  </si>
  <si>
    <t xml:space="preserve">Net-zero GHG Emissions by 2050 (or sooner) ambition </t>
  </si>
  <si>
    <t>Long-term (2036-2050) GHG reduction target(s)</t>
  </si>
  <si>
    <t>2.i.a</t>
  </si>
  <si>
    <t>i)</t>
  </si>
  <si>
    <t>The reduction in Scope 3 absolute emissions implied by 2.2b is in-line or below the relevant Net Zero pathway</t>
  </si>
  <si>
    <t>Medium-term (2028-2035) GHG reduction target(s)</t>
  </si>
  <si>
    <t>3.i.a</t>
  </si>
  <si>
    <t>The reduction in Scope 3 absolute emissions implied by 3.2b is in-line or below the relevant Net Zero pathway</t>
  </si>
  <si>
    <t>Short-term (up to 2027) GHG reduction target(s)</t>
  </si>
  <si>
    <t>4.i.a</t>
  </si>
  <si>
    <t>The reduction in Scope 3 absolute emissions implied by 4.2b is in-line or below the relevant Net Zero pathway</t>
  </si>
  <si>
    <t>Decarbonisation strategy</t>
  </si>
  <si>
    <t>5.i.a</t>
  </si>
  <si>
    <t>i) Neutralising Measures</t>
  </si>
  <si>
    <t>The company indicates the contribution (in % or tCO2) of point-source carbon capture and geological storage (excluding EOR) to its LT target AND (if relevant) have any contributions of other value chain actors been set out</t>
  </si>
  <si>
    <t>No</t>
  </si>
  <si>
    <t>5.i.b</t>
  </si>
  <si>
    <t>The company indicates the contribution (in % or tCO2) of carbon dioxide removal measures (BECCS, DACCS, NbS) to its LT target that it intends to pay for or operate</t>
  </si>
  <si>
    <t>Yes</t>
  </si>
  <si>
    <t>5.i.c</t>
  </si>
  <si>
    <t>The company indicates the contribution (in % or tCO2) of point-source carbon capture and geological storage (excluding EOR) to its MT target AND (if relevant) have any contributions of other value chain actors been set out</t>
  </si>
  <si>
    <t>5.i.d</t>
  </si>
  <si>
    <t>The company indicates the contribution (in % or tCO2) of carbon dioxide removal measures (BECCS, DACCS, NbS) to its MT target that it intends to pay for or operate</t>
  </si>
  <si>
    <t>5.i.e</t>
  </si>
  <si>
    <t>DIsclosure</t>
  </si>
  <si>
    <t>The company indicates the contribution (in % or tCO2) of point-source carbon capture and geological storage (excluding EOR) to its ST target AND (if relevant) have any contributions of other value chain actors been set out</t>
  </si>
  <si>
    <t>5.i.f</t>
  </si>
  <si>
    <t>The company indicates the contribution (in % or tCO2) of carbon dioxide removal measures (BECCS, DACCS, NbS) to its ST target that it intends to pay for or operate</t>
  </si>
  <si>
    <t>5.i.g</t>
  </si>
  <si>
    <t>Is the total contribution of neutralising measures to the emissions reductions implied by the short, medium and long-term strategy disclosed, and is this less than 50% in each case?</t>
  </si>
  <si>
    <t>5.i.h</t>
  </si>
  <si>
    <t>The company has published information setting out the feasibility of neutralising measures it is planning to use to deliver its emissions reduction targets. This should include: information on technical feasibility and integrity AND forward-looking guidance on expected investment AND indicative timelines to each being operational</t>
  </si>
  <si>
    <t>5.ii.a</t>
  </si>
  <si>
    <t>ii) Climate Solutions</t>
  </si>
  <si>
    <t>The company discloses production of each KTM it produced in the last financial year (in units of mass)</t>
  </si>
  <si>
    <t>5.ii.b</t>
  </si>
  <si>
    <t>The company discloses production of each OTM it produced in the last financial year (in units of mass)</t>
  </si>
  <si>
    <t>5.ii.c</t>
  </si>
  <si>
    <t>The company discloses revenue for each KTM it produced in the last financial year</t>
  </si>
  <si>
    <t>5.ii.d</t>
  </si>
  <si>
    <t>The company discloses revenue for OTMs it produced in the last financial year (either per commodity or as aggregated; if the latter, materials outside OTM scope should not be included)</t>
  </si>
  <si>
    <t>5.ii.e</t>
  </si>
  <si>
    <t>The company publishes disclosure establishing that, for each KTM it produces, all production is from mine sites certified by an independent responsible mining standard OR on a clearly defined pathway to achieve certification (in line with JT indicator 9.iii.a)</t>
  </si>
  <si>
    <t>5.ii.f</t>
  </si>
  <si>
    <t>The company discloses the emissions intensity of production of each KTM (with a mass of production denominator), OR absolute scope 1 &amp; 2 emissions and production for each KTM (disclosure should include all parts of mining and processing undertaken using a comprehensive emissions accounting boundary)</t>
  </si>
  <si>
    <t>5.ii.g</t>
  </si>
  <si>
    <t>The company discloses forward-looking guidance, with a timeline (minimum 5 years ahead), for the production of each KTM it produces</t>
  </si>
  <si>
    <t>5.iii.a</t>
  </si>
  <si>
    <t>iii) Operational emissions</t>
  </si>
  <si>
    <t>The company has a target to reduce its operational emissions (scopes 1 &amp; 2) to net zero by 2050 or earlier</t>
  </si>
  <si>
    <t>5.iii.b</t>
  </si>
  <si>
    <t>The operational emissions reduction target (scope 1 &amp; 2) in 5.iii.a includes short- and medium-term components</t>
  </si>
  <si>
    <t>5.iii.c</t>
  </si>
  <si>
    <t xml:space="preserve">The operational emissions target is aligned with a 1.5 °C pathway (where alignment is determined using cumulative benchmark divergence over 2019-2050) </t>
  </si>
  <si>
    <t>5.iii.d</t>
  </si>
  <si>
    <t>The company has a strategy for reaching net zero operational emissions and interim targets that includes the quantification of major components, and specifying the contributions of neutralising measures (including CCS), reductions in electricity and methane emissions (see 5.iii.d and 5.iv) where relevant</t>
  </si>
  <si>
    <t>5.iii.e</t>
  </si>
  <si>
    <t>The company has a separate target to reduce its operational electricity emissions (scope 2)</t>
  </si>
  <si>
    <t>5.iii.f</t>
  </si>
  <si>
    <t xml:space="preserve">The electricity target is aligned with a 1.5 °C pathway (where alignment is determined using cumulative benchmark divergence over 2019-2050) </t>
  </si>
  <si>
    <t>5.iii.g</t>
  </si>
  <si>
    <t>The strategy to reduce emissions from electricity use is clearly stated and quantified in terms of underlying contributions (at least on a MT horizon)</t>
  </si>
  <si>
    <t>5.iv.a</t>
  </si>
  <si>
    <t>iv) Methane</t>
  </si>
  <si>
    <t>The company has committed to increase the coverage and quality of methane reporting across all coal assets, including after mine closure, using best available techniques and including external verification</t>
  </si>
  <si>
    <t>5.iv.b</t>
  </si>
  <si>
    <t>The company has provided a methodology for how its methane emissions are reported, including the roles of direct measurement and emission factors, on a mine-by-mine basis</t>
  </si>
  <si>
    <t>5.iv.c</t>
  </si>
  <si>
    <t>Does the company disclose targets to reduce methane emissions</t>
  </si>
  <si>
    <t>5.iv.d</t>
  </si>
  <si>
    <t>The methane target is in-line or below that of a 1.5°C pathway, on either an intensity or absolute basis</t>
  </si>
  <si>
    <t>5.iv.e</t>
  </si>
  <si>
    <t>The company has set out a strategy to reduce its methane emissions that addresses methane emissions pre-, during- and post-mining, AND prioritises abatement of highest emitting coal mines</t>
  </si>
  <si>
    <t>5.v.a</t>
  </si>
  <si>
    <t>v) Thermal Coal production</t>
  </si>
  <si>
    <t>The company discloses scope 3 cat. 11 emissions targets specifically for its thermal coal activities</t>
  </si>
  <si>
    <t>5.v.b</t>
  </si>
  <si>
    <t>The company's thermal coal emissions target includes short-, medium-, and long-term components (where relevant)</t>
  </si>
  <si>
    <t>5.v.c</t>
  </si>
  <si>
    <t xml:space="preserve">The thermal coal target is aligned with a 1.5 °C pathway (where alignment is determined using cumulative benchmark divergence over 2019-2050) </t>
  </si>
  <si>
    <t>5.v.d</t>
  </si>
  <si>
    <t>The company discloses the planned thermal coal production factored into its short, medium and long-term time horizons (expressed in units [Mt or TJ] and either a % or absolute change from a stated base year value)</t>
  </si>
  <si>
    <t>5.v.e</t>
  </si>
  <si>
    <t>The LT production plans for thermal coal are consistent with the IEA NZE (-91% between 2021 and 2050)</t>
  </si>
  <si>
    <t>5.v.f</t>
  </si>
  <si>
    <t>The MT production plans for thermal coal are consistent with the IEA NZE (-50% between 2021-2030)</t>
  </si>
  <si>
    <t>5.v.g</t>
  </si>
  <si>
    <t>If any of 5.v.c,e,f are No, has the company has given a reason</t>
  </si>
  <si>
    <t>5.v.h</t>
  </si>
  <si>
    <t>The company discloses the proportion of its thermal coal production going to facilities with publicly disclosed CCS plans</t>
  </si>
  <si>
    <t>5.vi.a</t>
  </si>
  <si>
    <t>vi) Met Coal production</t>
  </si>
  <si>
    <t>The company discloses scope 3 cat. 11 emissions targets specifically for its metallurgical coal activities</t>
  </si>
  <si>
    <t>5.vi.b</t>
  </si>
  <si>
    <t>The company's metallurgical coal emissions target includes short-, medium-, and long-term components (where relevant)</t>
  </si>
  <si>
    <t>5.vi.c</t>
  </si>
  <si>
    <t>The metallurgical coal target is aligned with a 1.5°C pathway (where alignment is determined using cumulative benchmark divergence over 2019-2050)</t>
  </si>
  <si>
    <t>5.vi.d</t>
  </si>
  <si>
    <t>The company discloses planned metallurgical coal production factored into its short, medium and long-term time horizons (expressed in units [Mt or TJ] and either a % or absolute change from a stated base year value</t>
  </si>
  <si>
    <t>5.vi.e</t>
  </si>
  <si>
    <t>The LT production plans for metallurgical coal are consistent with the IEA NZE (-88% between 2021 and 2050)</t>
  </si>
  <si>
    <t>5.vi.f</t>
  </si>
  <si>
    <t>The MT production plans for metallurgical coal are consistent with the IEA NZE (-30% between 2021-30)</t>
  </si>
  <si>
    <t>5.vi.g</t>
  </si>
  <si>
    <t xml:space="preserve">If any of 5.vi.c,e,f are No, has the company has given a reason </t>
  </si>
  <si>
    <t>5.vi.h</t>
  </si>
  <si>
    <t>The company discloses the proportion of its metallurgical coal production going to facilities with publicly disclosed CCS plans</t>
  </si>
  <si>
    <t>5.vii.a</t>
  </si>
  <si>
    <t>vii) Scope 3 Cat 10</t>
  </si>
  <si>
    <t xml:space="preserve">The company has a target to reduce its scope 3 cat. 10 emissions from iron ore </t>
  </si>
  <si>
    <t>5.vii.b</t>
  </si>
  <si>
    <t>The company has a target to reduce its scope 3 cat. 10 emissions from bauxite/alumina</t>
  </si>
  <si>
    <t>5.vii.c</t>
  </si>
  <si>
    <t>The scope 3 cat. 10 emissions target for iron ore is aligned with a 1.5°C pathway (where alignment is determined using cumulative benchmark divergence over 2019-2050)</t>
  </si>
  <si>
    <t>5.vii.d</t>
  </si>
  <si>
    <t>The scope 3 cat. 10 emissions target for bauxite/alumina is aligned with a 1.5°C pathway (where alignment is determined using cumulative benchmark divergence over 2019-2050)</t>
  </si>
  <si>
    <t>5.vii.e</t>
  </si>
  <si>
    <t>The company discloses the current proportion of direct iron ore AND (separately, where relevant) bauxite/alumina sales to customers with net zero targets by 2050 or earlier</t>
  </si>
  <si>
    <t>5.vii.f</t>
  </si>
  <si>
    <t>The company discloses details of projects and partnerships with customers that it Is undertaking to decarbonise its scope 3 category 10 emissions, stating the abatement potential arising from these efforts, and providing relevant milestones and timelines</t>
  </si>
  <si>
    <t>5.vii.g</t>
  </si>
  <si>
    <t>In the interests of enhancing the broader adoption of net zero, the company has disclosed a target for the number of customers it has engaged with regarding making net zero commitments and/or would expect to make new net-zero commitments consistent with 1.5°C over the next financial year and the proportion of its production (in Mt) these commitments might cover</t>
  </si>
  <si>
    <t>5.vii.h</t>
  </si>
  <si>
    <t>The company states its strategy for delivering the decarbonisation measures for its scope 3 category 10 emissions</t>
  </si>
  <si>
    <t>5.viii.a</t>
  </si>
  <si>
    <t>viii) Shipping: scope 3 cat 4 and 9</t>
  </si>
  <si>
    <t>The company has a target to reduce its shipping emissions (an element of scope 3 cat. 4 &amp; 9)</t>
  </si>
  <si>
    <t>5.viii.b</t>
  </si>
  <si>
    <t>The shipping emissions target is aligned with a 1.5°C pathway (where alignment is determined using cumulative benchmark divergence over 2019-2050)</t>
  </si>
  <si>
    <t>5.viii.c</t>
  </si>
  <si>
    <t>The company discloses a strategy to bring shipping emissions down</t>
  </si>
  <si>
    <t>Capital Allocation</t>
  </si>
  <si>
    <t>6.i.a</t>
  </si>
  <si>
    <t>i) Total Capex</t>
  </si>
  <si>
    <t xml:space="preserve">Disclose total group capex in both the last financial year and a forward-looking budget (minimum 3 years ahead) specifying the number of years included </t>
  </si>
  <si>
    <t>6.ii.a</t>
  </si>
  <si>
    <t>ii) Transition Materials</t>
  </si>
  <si>
    <t>The company discloses total investment (organic capex plus acquisitions) in production of KTMs in the last financial year (on a per-commodity basis)</t>
  </si>
  <si>
    <t>6.ii.b</t>
  </si>
  <si>
    <t>The company discloses total investment (organic capex plus acquisitions) in production of OTMs in the last financial year (either per commodity or as aggregated; if the latter, materials outside of the OTM scope should not be included)</t>
  </si>
  <si>
    <t>6.ii.c</t>
  </si>
  <si>
    <t>The company discloses forward-looking guidance for total investment (organic capex plus acquisitions) in production of KTMs (on a per-commodity basis; minimum 5 years ahead)</t>
  </si>
  <si>
    <t>6.iii.a</t>
  </si>
  <si>
    <t>iii) Coal capex</t>
  </si>
  <si>
    <t>The company has made a commitment to not invest in new coal capacity (including new mines, mine extensions and mine acquisitions)</t>
  </si>
  <si>
    <t>6.iii.b</t>
  </si>
  <si>
    <t>The company has disclosed thermal coal capex in the last financial year and a forward-looking budget (minimum 3 years ahead)</t>
  </si>
  <si>
    <t>6.iii.c</t>
  </si>
  <si>
    <t>The company has disclosed met coal capex in the last financial year and a forward-looking budget (minimum 3 years ahead)</t>
  </si>
  <si>
    <t>6.iii.d</t>
  </si>
  <si>
    <t>If the company has not made a commitment to stop investing in new coal capacity (6.iii.a), has the company disclosed capex in new mines in the last financial year and forward-looking guidance</t>
  </si>
  <si>
    <t>6.iii.e</t>
  </si>
  <si>
    <t>The company has clearly disclosed, where relevant, the contribution of future asset transfer/divestments to both thermal AND met coal production declines</t>
  </si>
  <si>
    <t>6.iii.f</t>
  </si>
  <si>
    <t>The company has established sales conditions that require that purchasers of coal assets have: a) commitment to follow an IEA NZE 1.5°C-aligned production pathway; AND b) financial means to cover decommissioning and rehabilitation; AND c) commitment to adhere to just transition principles</t>
  </si>
  <si>
    <t>6.iv.a</t>
  </si>
  <si>
    <t>iv) Operational emissions capex</t>
  </si>
  <si>
    <t>The company has disclosed committed operational decarbonisation investment, AND quantitatively detailed components, AND linked this to emissions reductions over a specified period</t>
  </si>
  <si>
    <t>6.v.a</t>
  </si>
  <si>
    <t>v) Scope 3 Cat 10 emissions capex</t>
  </si>
  <si>
    <t>The company has disclosed capex for scope 3 cat. 10 emissions reductions in the last financial year and a forward-looking budget (minimum 3 years ahead)</t>
  </si>
  <si>
    <t>6.v.b</t>
  </si>
  <si>
    <t>The company's capex for scope 3 cat 10 emissions reductions is linked to expected abatement</t>
  </si>
  <si>
    <t>Climate Policy Engagement</t>
  </si>
  <si>
    <t>Climate governance</t>
  </si>
  <si>
    <t>Just transition</t>
  </si>
  <si>
    <t>9.i.a</t>
  </si>
  <si>
    <t>i) Commitment to a Just Transition</t>
  </si>
  <si>
    <t>As relevant, has the company committed to manage both its phaseout of coal mining (the transition out) and/or its efforts to increase transition material mining (the transition in) in line with defined just transition principles</t>
  </si>
  <si>
    <t>9.i.b</t>
  </si>
  <si>
    <t>The company has disclosed an annual budget commitment to implement any just transition plans that it has published</t>
  </si>
  <si>
    <t>9.ii.a</t>
  </si>
  <si>
    <t>ii) Planning for mine closures</t>
  </si>
  <si>
    <t>The company has committed to communicate relevant decisions about the operation of mines or facilities that will have a material impact on workers, contractors, communities, and local authorities as soon as possible</t>
  </si>
  <si>
    <t>9.ii.b</t>
  </si>
  <si>
    <t>The company publishes mine closure and environmental rehabilitation commitments and provisioning as part of its just transition plan</t>
  </si>
  <si>
    <t>9.iii.a</t>
  </si>
  <si>
    <t>iii) Accelerating TM Mining</t>
  </si>
  <si>
    <t>The company has committed to achieve independent responsible mining certification for all mines and has disclosed a timeline to do so</t>
  </si>
  <si>
    <t>9.iii.b</t>
  </si>
  <si>
    <t>The company has committed to address allegations of human and labour rights abuses and to mitigate the risk of future abuses occurring</t>
  </si>
  <si>
    <t>9.iii.c</t>
  </si>
  <si>
    <t>The company has committed to respect the internationally recognised human rights of Indigenous Peoples, including to obtain free, prior, and informed consent before new mines or other projects are developed</t>
  </si>
  <si>
    <t>TCFD disclosure</t>
  </si>
  <si>
    <t>10.i.a</t>
  </si>
  <si>
    <t>i) Comprehensive, aligned emissions disclosure</t>
  </si>
  <si>
    <t>The company has disclosed total scope 1, scope 2 and scope 3 emissions for the last reported financial year</t>
  </si>
  <si>
    <t>10.i.b</t>
  </si>
  <si>
    <t>The thermal and/or met coal producing company clearly discloses (i.e., within the same table) the impact of, AND methodology behind, any adjustments for double counting (between category 10 and 11 for example) on 10.i.a where relevant</t>
  </si>
  <si>
    <t>10.i.c</t>
  </si>
  <si>
    <t>The company clearly discloses the impact of any acquisitions, divestment or other changes in reporting boundary on 10.i.a (even where the impact is zero)</t>
  </si>
  <si>
    <t>10.i.d</t>
  </si>
  <si>
    <t>The company discloses total emissions data (10.i.a) on both equity and operational accounting boundaries</t>
  </si>
  <si>
    <t>10.i.e</t>
  </si>
  <si>
    <t>The emissions data is independently and externally verified</t>
  </si>
  <si>
    <t>10.ii.a</t>
  </si>
  <si>
    <t>ii) Operational emissions disclosure</t>
  </si>
  <si>
    <t>The company has disclosed operational emissions intensity in the last reported financial year for individual products that in aggregate account for &gt;80% of its total operational emissions</t>
  </si>
  <si>
    <t>10.ii.b</t>
  </si>
  <si>
    <t>The company discloses how its operational emissions intensity for these products (10.ii.a) compares to the industry</t>
  </si>
  <si>
    <t>10.ii.c</t>
  </si>
  <si>
    <t>The company has disclosed energy-use related scope 1 emissions intensity using an energy consumed denominator for the last reported financial year (e.g., MtCO2e/PJ)</t>
  </si>
  <si>
    <t>10.ii.d</t>
  </si>
  <si>
    <t>The company has disclosed total scope 2 emissions intensity using an energy consumed denominator for the last reported financial year (e.g., MtCO2e/GWh)</t>
  </si>
  <si>
    <t>10.ii.e</t>
  </si>
  <si>
    <t>The company has disclosed any contribution of offsets to net total operational emissions OR stated its emissions disclosure does not reflect the use of offsets</t>
  </si>
  <si>
    <t>10.ii.f</t>
  </si>
  <si>
    <t>The company has disclosed absolute scope 2 using both location-based and market-based methods (any contribution of renewable energy credits such as RECs or REGOs must be clearly disclosed)</t>
  </si>
  <si>
    <t>10.ii.g</t>
  </si>
  <si>
    <t>The company has disclosed total methane emissions on an absolute basis (in metric tonnes) and intensity basis (in tCH4 per Mt of total coal production)</t>
  </si>
  <si>
    <t>10.ii.h</t>
  </si>
  <si>
    <t>The company has disclosed mine-by-mine methane emissions on an absolute basis (in metric tonnes) and intensity basis (in tCH4 per Mt of total coal production)</t>
  </si>
  <si>
    <t>10.iii.a</t>
  </si>
  <si>
    <t>iii) Scope 3 emissions disclosure</t>
  </si>
  <si>
    <t>The company has disclosed a breakdown of scope 3 emissions by category</t>
  </si>
  <si>
    <t>10.iii.b</t>
  </si>
  <si>
    <t>The company has disclosed independently and externally verified total shipping emissions</t>
  </si>
  <si>
    <t>10.iii.c</t>
  </si>
  <si>
    <t>The company has disclosed scope 3 cat 10 emissions, separating out iron ore and aluminium where relevant</t>
  </si>
  <si>
    <t>10.iii.d</t>
  </si>
  <si>
    <t>The company has disclosed scope 3 cat 11 emissions, separating out oil, gas, thermal and met coal where relevant</t>
  </si>
  <si>
    <t>10.iii.e</t>
  </si>
  <si>
    <t>The company has disclosed scope 3 cat 15 emissions, with a description of sources if scope 3 cat. 15 is material (&gt;5% of total scope 3)</t>
  </si>
  <si>
    <t>10.iv.a</t>
  </si>
  <si>
    <t>iv) Production disclosure</t>
  </si>
  <si>
    <t>The company has disclosed total CuEq production across all commodities in the last financial year, on a comprehensive boundary aligned with that used for emissions disclosure and using a stated methodology</t>
  </si>
  <si>
    <t>10.iv.b</t>
  </si>
  <si>
    <t>The company has disclosed total thermal coal production (in Mt) AND sales AND profits in the last financial year</t>
  </si>
  <si>
    <t>10.iv.c</t>
  </si>
  <si>
    <t>The company has disclosed total met coal production (in Mt) AND sales AND profits in the last financial year</t>
  </si>
  <si>
    <t>10.v.a</t>
  </si>
  <si>
    <t>v) Energy consumption disclosure</t>
  </si>
  <si>
    <t>The company has disclosed total energy consumption in the last financial year on a footprint consistent with emissions disclosure</t>
  </si>
  <si>
    <t>10.v.b</t>
  </si>
  <si>
    <t>The company has disclosed total electricity consumption in the last financial year on a footprint consistent with emissions disclosure</t>
  </si>
  <si>
    <t>Historical GHG Emissions Reductions  (Beta)</t>
  </si>
  <si>
    <t>CA100 Indicator/Sub-indicator/Metric</t>
  </si>
  <si>
    <t>Indicator 1: Net-zero GHG Emissions by 2050 (Or Sooner) Ambition</t>
  </si>
  <si>
    <t>Indicator 1 overall assessment</t>
  </si>
  <si>
    <t>Indicator</t>
  </si>
  <si>
    <t>Partial</t>
  </si>
  <si>
    <t>Y</t>
  </si>
  <si>
    <t>Sub-indicator</t>
  </si>
  <si>
    <t>Metric</t>
  </si>
  <si>
    <t>N</t>
  </si>
  <si>
    <t>Indicator 2: Long-term (2036-2050) GHG Reduction Target(s)</t>
  </si>
  <si>
    <t>Indicator 2 overall assessment</t>
  </si>
  <si>
    <t>2.1: Long-term (2036-2050) GHG Reduction Target(s)</t>
  </si>
  <si>
    <t>2.2: Long-term GHG reduction target coverage</t>
  </si>
  <si>
    <t>2.2.a</t>
  </si>
  <si>
    <t>2.2.a: Coverage of Scope 1 and Scope 2 GHG emissions</t>
  </si>
  <si>
    <t>2.2.b: Coverage of Scope 3 GHG categories</t>
  </si>
  <si>
    <t xml:space="preserve">2.3: Paris Agreement alignment of target carbon intensity </t>
  </si>
  <si>
    <t>Indicator 3: Medium-term (2028-2035) GHG Reduction Target(s)</t>
  </si>
  <si>
    <t>Indicator 3 overall assessment</t>
  </si>
  <si>
    <t>3.1: Medium-term (2028-2035) GHG Reduction Target(s)</t>
  </si>
  <si>
    <t>3.2: Medium-term (2028-2035) GHG Reduction Target(s) emissions coverage</t>
  </si>
  <si>
    <t>3.2.a: Coverage of Scope 1 and Scope 2 GHG emissions</t>
  </si>
  <si>
    <t>3.2.b: Coverage of Scope 3 GHG categories</t>
  </si>
  <si>
    <t xml:space="preserve">3.3: Paris Agreement alignment of target carbon intensity </t>
  </si>
  <si>
    <t>3.4: Conversion of intensity target to projected absolute emissions reductions</t>
  </si>
  <si>
    <t>Indicator 4: Short-term (up to 2027) GHG Reduction Target(s)</t>
  </si>
  <si>
    <t>Indicator 4 overall assessment</t>
  </si>
  <si>
    <t>4.1: Short-term (up to 2027) GHG Reduction Target(s)</t>
  </si>
  <si>
    <t>4.2: Short-term (up to 2027) GHG Reduction Target(s) emissions coverage</t>
  </si>
  <si>
    <t>4.2.a: Coverage of Scope 1 and Scope 2 GHG emissions</t>
  </si>
  <si>
    <t>4.2.b: Coverage of Scope 3 GHG categories</t>
  </si>
  <si>
    <t xml:space="preserve">4.3: Paris Agreement alignment of target carbon intensity </t>
  </si>
  <si>
    <t xml:space="preserve">Indicator 5: Decarbonisation Strategy </t>
  </si>
  <si>
    <t>Indicator 5 overall assessment</t>
  </si>
  <si>
    <t>5.1: Decarbonisation strategy (Target Delivery)</t>
  </si>
  <si>
    <t>5.1.a: Action identification for target delivery</t>
  </si>
  <si>
    <t>5.1.b: Quantification of decarbonisation levers</t>
  </si>
  <si>
    <t>5.1.c: Disclosure of offsets &amp; negative emissions technologies</t>
  </si>
  <si>
    <t>5.1.d: Disclosure of abatement measures</t>
  </si>
  <si>
    <t>5.2: Role of climate solutions in decarbonisation strategy</t>
  </si>
  <si>
    <t>Not Assessed</t>
  </si>
  <si>
    <t xml:space="preserve">5.2.a: Disclosure of revenue/production from climate solutions </t>
  </si>
  <si>
    <t>5.2.b: Target setting for increased revenue/production from climate solutions</t>
  </si>
  <si>
    <t>Indicator 6: Capital Allocation</t>
  </si>
  <si>
    <t>Indicator 6 overall assessment</t>
  </si>
  <si>
    <t xml:space="preserve">Indicator 7: Climate Policy Engagement </t>
  </si>
  <si>
    <t>Indicator 7 overall assessment</t>
  </si>
  <si>
    <t>Indicator 8: Climate Governance</t>
  </si>
  <si>
    <t>Indicator 8 overall assessment</t>
  </si>
  <si>
    <t>Indicator 9: Just Transition</t>
  </si>
  <si>
    <t>Indicator 9 overall assessment</t>
  </si>
  <si>
    <t>Indicator 10: TCFD Disclosure</t>
  </si>
  <si>
    <t>Indicator 10 overall assessment</t>
  </si>
  <si>
    <t xml:space="preserve">Indicator 11: Historical GHG Emissions Reductions </t>
  </si>
  <si>
    <t>Indicator 11 overall assessment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</si>
</sst>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font>
      <sz val="11"/>
      <color theme="1"/>
      <name val="Calibri"/>
      <family val="2"/>
      <scheme val="minor"/>
    </font>
    <font>
      <sz val="11"/>
      <color theme="1"/>
      <name val="Calibri"/>
      <family val="2"/>
      <scheme val="minor"/>
    </font>
    <font>
      <b/>
      <sz val="11"/>
      <color theme="1"/>
      <name val="Calibri"/>
      <family val="2"/>
      <scheme val="minor"/>
    </font>
    <font>
      <b/>
      <sz val="11"/>
      <color theme="1"/>
      <name val="Arial"/>
      <family val="2"/>
    </font>
    <font>
      <sz val="11"/>
      <color theme="1"/>
      <name val="Arial"/>
      <family val="2"/>
    </font>
    <font>
      <b/>
      <sz val="11"/>
      <name val="Arial"/>
      <family val="2"/>
    </font>
    <font>
      <sz val="8"/>
      <color theme="1"/>
      <name val="Arial"/>
      <family val="2"/>
    </font>
    <font>
      <sz val="8"/>
      <color theme="1"/>
      <name val="Calibri"/>
      <family val="2"/>
      <scheme val="minor"/>
    </font>
    <font>
      <b/>
      <sz val="8"/>
      <color rgb="FF000066"/>
      <name val="Arial"/>
      <family val="2"/>
    </font>
    <font>
      <b/>
      <sz val="8"/>
      <color rgb="FF000066"/>
      <name val="Calibri"/>
      <family val="2"/>
      <scheme val="minor"/>
    </font>
    <font>
      <sz val="10"/>
      <color theme="1"/>
      <name val="Arial"/>
      <family val="2"/>
    </font>
    <font>
      <sz val="9"/>
      <color theme="1"/>
      <name val="Arial"/>
      <family val="2"/>
    </font>
    <font>
      <b/>
      <sz val="8"/>
      <color theme="0"/>
      <name val="Calibri"/>
      <family val="2"/>
      <scheme val="minor"/>
    </font>
    <font>
      <b/>
      <sz val="9"/>
      <color rgb="FF808080"/>
      <name val="Calibri"/>
      <family val="2"/>
    </font>
    <font>
      <sz val="11"/>
      <color rgb="FF000000"/>
      <name val="Calibri"/>
      <family val="2"/>
    </font>
    <font>
      <u/>
      <sz val="11"/>
      <color theme="10"/>
      <name val="Calibri"/>
      <family val="2"/>
      <scheme val="minor"/>
    </font>
    <font>
      <b/>
      <sz val="11"/>
      <color rgb="FFFF0000"/>
      <name val="Arial"/>
      <family val="2"/>
    </font>
    <font>
      <b/>
      <sz val="26"/>
      <color theme="1"/>
      <name val="Arial"/>
      <family val="2"/>
    </font>
    <font>
      <b/>
      <sz val="11"/>
      <color rgb="FF000000"/>
      <name val="Arial"/>
      <family val="2"/>
    </font>
    <font>
      <u/>
      <sz val="11"/>
      <color theme="10"/>
      <name val="Arial"/>
      <family val="2"/>
    </font>
    <font>
      <u/>
      <sz val="11"/>
      <color rgb="FF0563C1"/>
      <name val="Arial"/>
      <family val="2"/>
    </font>
    <font>
      <b/>
      <sz val="10"/>
      <color theme="1"/>
      <name val="Arial"/>
      <family val="2"/>
    </font>
    <font>
      <sz val="8"/>
      <color rgb="FF374151"/>
      <name val="Arial"/>
      <family val="2"/>
    </font>
    <font>
      <sz val="16"/>
      <color theme="1"/>
      <name val="Calibri"/>
      <family val="2"/>
      <scheme val="minor"/>
    </font>
    <font>
      <sz val="10"/>
      <color theme="1"/>
      <name val="Calibri"/>
      <family val="2"/>
      <scheme val="minor"/>
    </font>
    <font>
      <b/>
      <sz val="10"/>
      <color theme="1"/>
      <name val="Calibri"/>
      <family val="2"/>
      <scheme val="minor"/>
    </font>
    <font>
      <b/>
      <sz val="11"/>
      <color rgb="FF000000"/>
      <name val="Calibri"/>
      <family val="2"/>
    </font>
    <font>
      <b/>
      <sz val="8"/>
      <color theme="1"/>
      <name val="Calibri"/>
      <family val="2"/>
    </font>
    <font>
      <sz val="8"/>
      <color theme="1"/>
      <name val="Calibri"/>
      <family val="2"/>
    </font>
    <font>
      <b/>
      <sz val="11"/>
      <color rgb="FF808080"/>
      <name val="Calibri"/>
      <family val="2"/>
    </font>
    <font>
      <b/>
      <sz val="20"/>
      <name val="Arial"/>
      <family val="2"/>
    </font>
    <font>
      <b/>
      <sz val="10"/>
      <name val="Arial"/>
      <family val="2"/>
    </font>
    <font>
      <b/>
      <sz val="9"/>
      <color rgb="FF000000"/>
      <name val="Arial"/>
      <family val="2"/>
    </font>
    <font>
      <b/>
      <sz val="9"/>
      <color theme="0"/>
      <name val="Arial"/>
      <family val="2"/>
    </font>
    <font>
      <b/>
      <sz val="9"/>
      <color theme="1"/>
      <name val="Arial"/>
      <family val="2"/>
    </font>
    <font>
      <sz val="9"/>
      <color rgb="FF000000"/>
      <name val="Arial"/>
      <family val="2"/>
    </font>
    <font>
      <b/>
      <sz val="14"/>
      <name val="Arial"/>
      <family val="2"/>
    </font>
    <font>
      <b/>
      <sz val="9"/>
      <color rgb="FF808080"/>
      <name val="Arial"/>
      <family val="2"/>
    </font>
    <font>
      <sz val="9"/>
      <color rgb="FF808080"/>
      <name val="Arial"/>
      <family val="2"/>
    </font>
    <font>
      <sz val="9"/>
      <color theme="5"/>
      <name val="Arial"/>
      <family val="2"/>
    </font>
    <font>
      <b/>
      <sz val="9"/>
      <color theme="5"/>
      <name val="Arial"/>
      <family val="2"/>
    </font>
    <font>
      <b/>
      <sz val="9"/>
      <name val="Arial"/>
      <family val="2"/>
    </font>
    <font>
      <sz val="9"/>
      <name val="Arial"/>
      <family val="2"/>
    </font>
    <font>
      <b/>
      <sz val="12"/>
      <color theme="1"/>
      <name val="Arial"/>
      <family val="2"/>
    </font>
    <font>
      <sz val="12"/>
      <color theme="1"/>
      <name val="Arial"/>
      <family val="2"/>
    </font>
    <font>
      <sz val="11"/>
      <color rgb="FF000000"/>
      <name val="Arial"/>
      <family val="2"/>
    </font>
    <font>
      <sz val="10"/>
      <name val="Arial"/>
      <family val="2"/>
    </font>
    <font>
      <sz val="8"/>
      <name val="Calibri"/>
      <family val="2"/>
    </font>
    <font>
      <sz val="8"/>
      <color rgb="FF002060"/>
      <name val="Calibri"/>
      <family val="2"/>
      <scheme val="minor"/>
    </font>
    <font>
      <b/>
      <sz val="8"/>
      <color rgb="FF002060"/>
      <name val="Calibri"/>
      <family val="2"/>
      <scheme val="minor"/>
    </font>
    <font>
      <sz val="9"/>
      <color rgb="FF000000"/>
      <name val="Calibri"/>
      <family val="2"/>
      <scheme val="minor"/>
    </font>
    <font>
      <sz val="8"/>
      <color rgb="FF000066"/>
      <name val="Calibri"/>
      <family val="2"/>
      <scheme val="minor"/>
    </font>
    <font>
      <sz val="12"/>
      <color theme="1"/>
      <name val="Calibri"/>
      <family val="2"/>
      <scheme val="minor"/>
    </font>
    <font>
      <sz val="9"/>
      <color rgb="FF444444"/>
      <name val="Calibri"/>
      <family val="2"/>
      <scheme val="minor"/>
    </font>
    <font>
      <sz val="9"/>
      <color theme="1"/>
      <name val="Calibri"/>
      <family val="2"/>
      <scheme val="minor"/>
    </font>
  </fonts>
  <fills count="20">
    <fill>
      <patternFill patternType="none"/>
    </fill>
    <fill>
      <patternFill patternType="gray125"/>
    </fill>
    <fill>
      <patternFill patternType="solid">
        <fgColor theme="0"/>
        <bgColor theme="0"/>
      </patternFill>
    </fill>
    <fill>
      <patternFill patternType="solid">
        <fgColor rgb="FFFBE2D5"/>
        <bgColor theme="0"/>
      </patternFill>
    </fill>
    <fill>
      <patternFill patternType="solid">
        <fgColor rgb="FFF2F2F2"/>
        <bgColor theme="0"/>
      </patternFill>
    </fill>
    <fill>
      <patternFill patternType="solid">
        <fgColor indexed="65"/>
        <bgColor theme="0"/>
      </patternFill>
    </fill>
    <fill>
      <patternFill patternType="solid">
        <fgColor theme="5" tint="0.79998168889431442"/>
        <bgColor theme="0"/>
      </patternFill>
    </fill>
    <fill>
      <patternFill patternType="solid">
        <fgColor theme="0" tint="-4.9989318521683403E-2"/>
        <bgColor indexed="64"/>
      </patternFill>
    </fill>
    <fill>
      <patternFill patternType="solid">
        <fgColor rgb="FFFF0000"/>
        <bgColor rgb="FFFF0000"/>
      </patternFill>
    </fill>
    <fill>
      <patternFill patternType="solid">
        <fgColor theme="0"/>
        <bgColor indexed="64"/>
      </patternFill>
    </fill>
    <fill>
      <patternFill patternType="solid">
        <fgColor theme="0"/>
        <bgColor rgb="FFFF0000"/>
      </patternFill>
    </fill>
    <fill>
      <patternFill patternType="solid">
        <fgColor indexed="65"/>
        <bgColor indexed="64"/>
      </patternFill>
    </fill>
    <fill>
      <patternFill patternType="solid">
        <fgColor rgb="FFFBE2D5"/>
        <bgColor indexed="64"/>
      </patternFill>
    </fill>
    <fill>
      <patternFill patternType="solid">
        <fgColor rgb="FFF2F2F2"/>
        <bgColor rgb="FF000000"/>
      </patternFill>
    </fill>
    <fill>
      <patternFill patternType="solid">
        <fgColor rgb="FFFBE2D5"/>
        <bgColor rgb="FF000000"/>
      </patternFill>
    </fill>
    <fill>
      <patternFill patternType="solid">
        <fgColor theme="2"/>
        <bgColor indexed="64"/>
      </patternFill>
    </fill>
    <fill>
      <patternFill patternType="solid">
        <fgColor theme="2"/>
        <bgColor theme="0"/>
      </patternFill>
    </fill>
    <fill>
      <patternFill patternType="solid">
        <fgColor rgb="FF000066"/>
        <bgColor indexed="64"/>
      </patternFill>
    </fill>
    <fill>
      <patternFill patternType="solid">
        <fgColor rgb="FF6699FF"/>
        <bgColor indexed="64"/>
      </patternFill>
    </fill>
    <fill>
      <patternFill patternType="solid">
        <fgColor rgb="FFFFFFFF"/>
        <bgColor indexed="64"/>
      </patternFill>
    </fill>
  </fills>
  <borders count="45">
    <border>
      <left/>
      <right/>
      <top/>
      <bottom/>
      <diagonal/>
    </border>
    <border>
      <left/>
      <right/>
      <top/>
      <bottom style="medium">
        <color theme="0"/>
      </bottom>
      <diagonal/>
    </border>
    <border>
      <left/>
      <right/>
      <top/>
      <bottom style="thin">
        <color rgb="FF000000"/>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style="medium">
        <color theme="0"/>
      </top>
      <bottom/>
      <diagonal/>
    </border>
    <border>
      <left/>
      <right/>
      <top style="medium">
        <color indexed="64"/>
      </top>
      <bottom style="medium">
        <color indexed="64"/>
      </bottom>
      <diagonal/>
    </border>
    <border>
      <left style="medium">
        <color theme="0"/>
      </left>
      <right style="medium">
        <color theme="0"/>
      </right>
      <top style="medium">
        <color theme="0"/>
      </top>
      <bottom style="medium">
        <color theme="0"/>
      </bottom>
      <diagonal/>
    </border>
    <border>
      <left style="medium">
        <color theme="0"/>
      </left>
      <right/>
      <top/>
      <bottom/>
      <diagonal/>
    </border>
    <border>
      <left style="medium">
        <color theme="0"/>
      </left>
      <right style="medium">
        <color theme="0"/>
      </right>
      <top/>
      <bottom style="medium">
        <color theme="0"/>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right/>
      <top style="medium">
        <color indexed="64"/>
      </top>
      <bottom/>
      <diagonal/>
    </border>
    <border>
      <left/>
      <right/>
      <top/>
      <bottom style="medium">
        <color indexed="64"/>
      </bottom>
      <diagonal/>
    </border>
    <border>
      <left style="medium">
        <color rgb="FF000000"/>
      </left>
      <right/>
      <top/>
      <bottom/>
      <diagonal/>
    </border>
    <border>
      <left/>
      <right style="medium">
        <color indexed="64"/>
      </right>
      <top style="medium">
        <color indexed="64"/>
      </top>
      <bottom/>
      <diagonal/>
    </border>
    <border>
      <left style="medium">
        <color rgb="FF000000"/>
      </left>
      <right/>
      <top/>
      <bottom style="medium">
        <color indexed="64"/>
      </bottom>
      <diagonal/>
    </border>
    <border>
      <left/>
      <right style="medium">
        <color indexed="64"/>
      </right>
      <top/>
      <bottom style="medium">
        <color indexed="64"/>
      </bottom>
      <diagonal/>
    </border>
    <border>
      <left style="medium">
        <color theme="0"/>
      </left>
      <right/>
      <top/>
      <bottom style="medium">
        <color theme="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theme="0"/>
      </right>
      <top/>
      <bottom/>
      <diagonal/>
    </border>
    <border>
      <left/>
      <right style="thin">
        <color rgb="FF000000"/>
      </right>
      <top/>
      <bottom/>
      <diagonal/>
    </border>
    <border>
      <left/>
      <right style="thin">
        <color indexed="64"/>
      </right>
      <top/>
      <bottom/>
      <diagonal/>
    </border>
    <border>
      <left/>
      <right/>
      <top style="thin">
        <color rgb="FF000000"/>
      </top>
      <bottom/>
      <diagonal/>
    </border>
    <border>
      <left/>
      <right/>
      <top style="thin">
        <color indexed="64"/>
      </top>
      <bottom style="thin">
        <color indexed="64"/>
      </bottom>
      <diagonal/>
    </border>
    <border>
      <left/>
      <right style="thin">
        <color indexed="64"/>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rgb="FF000000"/>
      </top>
      <bottom style="thin">
        <color rgb="FF000000"/>
      </bottom>
      <diagonal/>
    </border>
    <border>
      <left style="medium">
        <color rgb="FF000000"/>
      </left>
      <right/>
      <top style="medium">
        <color indexed="64"/>
      </top>
      <bottom/>
      <diagonal/>
    </border>
  </borders>
  <cellStyleXfs count="5">
    <xf numFmtId="0" fontId="0" fillId="0" borderId="0"/>
    <xf numFmtId="9" fontId="1" fillId="0" borderId="0" applyFont="0" applyFill="0" applyBorder="0" applyAlignment="0" applyProtection="0"/>
    <xf numFmtId="0" fontId="15" fillId="0" borderId="0" applyNumberFormat="0" applyFill="0" applyBorder="0" applyAlignment="0" applyProtection="0"/>
    <xf numFmtId="0" fontId="1" fillId="0" borderId="0"/>
    <xf numFmtId="0" fontId="52" fillId="0" borderId="0"/>
  </cellStyleXfs>
  <cellXfs count="236">
    <xf numFmtId="0" fontId="0" fillId="0" borderId="0" xfId="0"/>
    <xf numFmtId="0" fontId="4" fillId="2" borderId="0" xfId="0" applyFont="1" applyFill="1" applyAlignment="1">
      <alignment horizontal="center" vertical="center"/>
    </xf>
    <xf numFmtId="0" fontId="3" fillId="2" borderId="0" xfId="0" applyFont="1" applyFill="1" applyAlignment="1">
      <alignment vertical="center"/>
    </xf>
    <xf numFmtId="0" fontId="3" fillId="3" borderId="6" xfId="0" applyFont="1" applyFill="1" applyBorder="1" applyAlignment="1">
      <alignment horizontal="center" vertical="center"/>
    </xf>
    <xf numFmtId="0" fontId="3" fillId="4" borderId="6" xfId="0" applyFont="1" applyFill="1" applyBorder="1" applyAlignment="1">
      <alignment horizontal="center" vertical="center" textRotation="90"/>
    </xf>
    <xf numFmtId="0" fontId="4" fillId="5" borderId="0" xfId="0" applyFont="1" applyFill="1" applyAlignment="1">
      <alignment horizontal="center" vertical="center"/>
    </xf>
    <xf numFmtId="0" fontId="4" fillId="5" borderId="0" xfId="0" applyFont="1" applyFill="1" applyAlignment="1">
      <alignment horizontal="center" vertical="center" wrapText="1"/>
    </xf>
    <xf numFmtId="0" fontId="3" fillId="2" borderId="7" xfId="0" applyFont="1" applyFill="1" applyBorder="1" applyAlignment="1">
      <alignment horizontal="center" vertical="center"/>
    </xf>
    <xf numFmtId="0" fontId="0" fillId="5" borderId="0" xfId="0" applyFill="1" applyAlignment="1">
      <alignment horizontal="center" vertical="center"/>
    </xf>
    <xf numFmtId="0" fontId="5" fillId="6" borderId="0" xfId="0" applyFont="1" applyFill="1" applyAlignment="1">
      <alignment vertical="center"/>
    </xf>
    <xf numFmtId="0" fontId="6" fillId="7" borderId="8" xfId="0" applyFont="1" applyFill="1" applyBorder="1" applyAlignment="1">
      <alignment horizontal="left" vertical="center" wrapText="1"/>
    </xf>
    <xf numFmtId="0" fontId="6" fillId="7" borderId="10" xfId="0" applyFont="1" applyFill="1" applyBorder="1" applyAlignment="1">
      <alignment horizontal="left" vertical="center" wrapText="1"/>
    </xf>
    <xf numFmtId="0" fontId="7" fillId="8" borderId="0" xfId="0" applyFont="1" applyFill="1" applyAlignment="1">
      <alignment horizontal="center" vertical="center"/>
    </xf>
    <xf numFmtId="0" fontId="8" fillId="2" borderId="0" xfId="0" applyFont="1" applyFill="1" applyAlignment="1">
      <alignment horizontal="center" vertical="center"/>
    </xf>
    <xf numFmtId="0" fontId="5" fillId="6" borderId="0" xfId="0" applyFont="1" applyFill="1" applyAlignment="1">
      <alignment horizontal="left" vertical="center"/>
    </xf>
    <xf numFmtId="0" fontId="5" fillId="6" borderId="9" xfId="0" applyFont="1" applyFill="1" applyBorder="1" applyAlignment="1">
      <alignment horizontal="left" vertical="center"/>
    </xf>
    <xf numFmtId="0" fontId="9" fillId="9" borderId="0" xfId="0" applyFont="1" applyFill="1" applyAlignment="1">
      <alignment horizontal="left" vertical="center"/>
    </xf>
    <xf numFmtId="0" fontId="9" fillId="9" borderId="0" xfId="0" applyFont="1" applyFill="1" applyAlignment="1">
      <alignment horizontal="center" vertical="center"/>
    </xf>
    <xf numFmtId="0" fontId="7" fillId="10" borderId="0" xfId="0" applyFont="1" applyFill="1" applyAlignment="1">
      <alignment horizontal="center" vertical="center"/>
    </xf>
    <xf numFmtId="0" fontId="0" fillId="9" borderId="0" xfId="0" applyFill="1" applyAlignment="1">
      <alignment horizontal="left" vertical="center"/>
    </xf>
    <xf numFmtId="0" fontId="0" fillId="9" borderId="0" xfId="0" applyFill="1" applyAlignment="1">
      <alignment horizontal="center" vertical="center"/>
    </xf>
    <xf numFmtId="0" fontId="5" fillId="2" borderId="0" xfId="0" applyFont="1" applyFill="1" applyAlignment="1">
      <alignment vertical="center"/>
    </xf>
    <xf numFmtId="0" fontId="6" fillId="2" borderId="0" xfId="0" applyFont="1" applyFill="1" applyAlignment="1">
      <alignment horizontal="center" vertical="center" wrapText="1"/>
    </xf>
    <xf numFmtId="0" fontId="5" fillId="2" borderId="0" xfId="0" applyFont="1" applyFill="1" applyAlignment="1">
      <alignment horizontal="left" vertical="center"/>
    </xf>
    <xf numFmtId="0" fontId="0" fillId="11" borderId="0" xfId="0" applyFill="1"/>
    <xf numFmtId="0" fontId="13" fillId="2" borderId="0" xfId="0" applyFont="1" applyFill="1"/>
    <xf numFmtId="0" fontId="0" fillId="9" borderId="0" xfId="0" applyFill="1"/>
    <xf numFmtId="0" fontId="4" fillId="2" borderId="0" xfId="0" applyFont="1" applyFill="1"/>
    <xf numFmtId="0" fontId="4" fillId="9" borderId="0" xfId="0" applyFont="1" applyFill="1"/>
    <xf numFmtId="0" fontId="4" fillId="0" borderId="0" xfId="0" applyFont="1"/>
    <xf numFmtId="0" fontId="17" fillId="9" borderId="0" xfId="3" applyFont="1" applyFill="1" applyAlignment="1">
      <alignment horizontal="right"/>
    </xf>
    <xf numFmtId="0" fontId="4" fillId="9" borderId="0" xfId="3" applyFont="1" applyFill="1"/>
    <xf numFmtId="0" fontId="10" fillId="2" borderId="0" xfId="0" applyFont="1" applyFill="1"/>
    <xf numFmtId="0" fontId="19" fillId="2" borderId="0" xfId="2" applyFont="1" applyFill="1"/>
    <xf numFmtId="0" fontId="19" fillId="2" borderId="0" xfId="2" applyFont="1" applyFill="1" applyAlignment="1">
      <alignment horizontal="left" vertical="center"/>
    </xf>
    <xf numFmtId="0" fontId="20" fillId="2" borderId="0" xfId="2" applyFont="1" applyFill="1"/>
    <xf numFmtId="0" fontId="21" fillId="2" borderId="0" xfId="0" applyFont="1" applyFill="1" applyAlignment="1">
      <alignment horizontal="left" vertical="top"/>
    </xf>
    <xf numFmtId="0" fontId="10" fillId="2" borderId="0" xfId="0" applyFont="1" applyFill="1" applyAlignment="1">
      <alignment horizontal="left" vertical="top" wrapText="1"/>
    </xf>
    <xf numFmtId="0" fontId="22" fillId="0" borderId="0" xfId="0" applyFont="1" applyAlignment="1">
      <alignment wrapText="1"/>
    </xf>
    <xf numFmtId="0" fontId="21" fillId="2" borderId="0" xfId="0" applyFont="1" applyFill="1"/>
    <xf numFmtId="0" fontId="10" fillId="2" borderId="0" xfId="0" applyFont="1" applyFill="1" applyAlignment="1">
      <alignment wrapText="1"/>
    </xf>
    <xf numFmtId="0" fontId="4" fillId="0" borderId="0" xfId="0" applyFont="1" applyAlignment="1">
      <alignment wrapText="1"/>
    </xf>
    <xf numFmtId="0" fontId="21" fillId="2" borderId="0" xfId="0" applyFont="1" applyFill="1" applyAlignment="1">
      <alignment horizontal="left" vertical="center"/>
    </xf>
    <xf numFmtId="0" fontId="10" fillId="9" borderId="0" xfId="0" applyFont="1" applyFill="1"/>
    <xf numFmtId="0" fontId="20" fillId="9" borderId="0" xfId="2" applyFont="1" applyFill="1"/>
    <xf numFmtId="0" fontId="19" fillId="9" borderId="0" xfId="2" applyFont="1" applyFill="1"/>
    <xf numFmtId="0" fontId="0" fillId="0" borderId="2" xfId="0" applyBorder="1"/>
    <xf numFmtId="0" fontId="24" fillId="11" borderId="0" xfId="0" applyFont="1" applyFill="1"/>
    <xf numFmtId="0" fontId="25" fillId="11" borderId="0" xfId="0" applyFont="1" applyFill="1"/>
    <xf numFmtId="0" fontId="26" fillId="2" borderId="19" xfId="0" applyFont="1" applyFill="1" applyBorder="1" applyAlignment="1">
      <alignment horizontal="left"/>
    </xf>
    <xf numFmtId="0" fontId="0" fillId="11" borderId="20" xfId="0" applyFill="1" applyBorder="1"/>
    <xf numFmtId="0" fontId="27" fillId="2" borderId="0" xfId="0" applyFont="1" applyFill="1" applyAlignment="1">
      <alignment horizontal="left" wrapText="1"/>
    </xf>
    <xf numFmtId="0" fontId="0" fillId="11" borderId="13" xfId="0" applyFill="1" applyBorder="1"/>
    <xf numFmtId="0" fontId="28" fillId="2" borderId="0" xfId="0" applyFont="1" applyFill="1" applyAlignment="1">
      <alignment horizontal="left" wrapText="1"/>
    </xf>
    <xf numFmtId="0" fontId="29" fillId="2" borderId="19" xfId="0" applyFont="1" applyFill="1" applyBorder="1" applyAlignment="1">
      <alignment wrapText="1"/>
    </xf>
    <xf numFmtId="0" fontId="26" fillId="2" borderId="19" xfId="0" applyFont="1" applyFill="1" applyBorder="1" applyAlignment="1">
      <alignment wrapText="1"/>
    </xf>
    <xf numFmtId="0" fontId="26" fillId="2" borderId="21" xfId="0" applyFont="1" applyFill="1" applyBorder="1" applyAlignment="1">
      <alignment wrapText="1"/>
    </xf>
    <xf numFmtId="0" fontId="0" fillId="11" borderId="22" xfId="0" applyFill="1" applyBorder="1"/>
    <xf numFmtId="9" fontId="0" fillId="11" borderId="0" xfId="0" applyNumberFormat="1" applyFill="1"/>
    <xf numFmtId="0" fontId="26" fillId="2" borderId="19" xfId="0" applyFont="1" applyFill="1" applyBorder="1" applyAlignment="1">
      <alignment horizontal="center" wrapText="1"/>
    </xf>
    <xf numFmtId="0" fontId="2" fillId="11" borderId="13" xfId="0" applyFont="1" applyFill="1" applyBorder="1"/>
    <xf numFmtId="0" fontId="14" fillId="2" borderId="19" xfId="0" applyFont="1" applyFill="1" applyBorder="1" applyAlignment="1">
      <alignment wrapText="1"/>
    </xf>
    <xf numFmtId="0" fontId="28" fillId="2" borderId="12" xfId="0" applyFont="1" applyFill="1" applyBorder="1" applyAlignment="1">
      <alignment horizontal="left" wrapText="1"/>
    </xf>
    <xf numFmtId="0" fontId="30" fillId="12" borderId="0" xfId="0" applyFont="1" applyFill="1" applyAlignment="1" applyProtection="1">
      <alignment vertical="center"/>
      <protection locked="0"/>
    </xf>
    <xf numFmtId="0" fontId="31" fillId="12" borderId="1" xfId="0" applyFont="1" applyFill="1" applyBorder="1" applyAlignment="1">
      <alignment vertical="center"/>
    </xf>
    <xf numFmtId="0" fontId="23" fillId="11" borderId="0" xfId="0" applyFont="1" applyFill="1" applyAlignment="1">
      <alignment wrapText="1"/>
    </xf>
    <xf numFmtId="0" fontId="0" fillId="11" borderId="24" xfId="0" applyFill="1" applyBorder="1"/>
    <xf numFmtId="0" fontId="0" fillId="11" borderId="25" xfId="0" applyFill="1" applyBorder="1" applyAlignment="1">
      <alignment vertical="center"/>
    </xf>
    <xf numFmtId="9" fontId="32" fillId="2" borderId="0" xfId="1" applyFont="1" applyFill="1" applyBorder="1" applyAlignment="1" applyProtection="1">
      <alignment horizontal="center" vertical="center" wrapText="1"/>
      <protection locked="0" hidden="1"/>
    </xf>
    <xf numFmtId="9" fontId="34" fillId="11" borderId="7" xfId="1" applyFont="1" applyFill="1" applyBorder="1" applyAlignment="1" applyProtection="1">
      <alignment horizontal="center" vertical="center"/>
      <protection locked="0" hidden="1"/>
    </xf>
    <xf numFmtId="9" fontId="11" fillId="11" borderId="0" xfId="1" applyFont="1" applyFill="1" applyBorder="1" applyAlignment="1">
      <alignment vertical="center"/>
    </xf>
    <xf numFmtId="9" fontId="11" fillId="11" borderId="0" xfId="1" applyFont="1" applyFill="1" applyBorder="1" applyAlignment="1" applyProtection="1">
      <alignment vertical="center"/>
      <protection locked="0" hidden="1"/>
    </xf>
    <xf numFmtId="9" fontId="35" fillId="2" borderId="0" xfId="1" applyFont="1" applyFill="1" applyBorder="1" applyAlignment="1">
      <alignment horizontal="center" vertical="center" wrapText="1"/>
    </xf>
    <xf numFmtId="9" fontId="35" fillId="2" borderId="0" xfId="1" applyFont="1" applyFill="1" applyBorder="1" applyAlignment="1" applyProtection="1">
      <alignment horizontal="center" vertical="center" wrapText="1"/>
      <protection locked="0" hidden="1"/>
    </xf>
    <xf numFmtId="9" fontId="11" fillId="11" borderId="0" xfId="1" applyFont="1" applyFill="1" applyBorder="1" applyAlignment="1" applyProtection="1">
      <alignment horizontal="center" vertical="center"/>
      <protection locked="0" hidden="1"/>
    </xf>
    <xf numFmtId="0" fontId="5" fillId="9" borderId="24" xfId="0" applyFont="1" applyFill="1" applyBorder="1" applyAlignment="1">
      <alignment horizontal="left" vertical="center"/>
    </xf>
    <xf numFmtId="0" fontId="5" fillId="9" borderId="7" xfId="0" applyFont="1" applyFill="1" applyBorder="1" applyAlignment="1">
      <alignment horizontal="center" vertical="center"/>
    </xf>
    <xf numFmtId="0" fontId="5" fillId="9" borderId="25" xfId="0" applyFont="1" applyFill="1" applyBorder="1" applyAlignment="1">
      <alignment horizontal="center" vertical="center"/>
    </xf>
    <xf numFmtId="0" fontId="3" fillId="2" borderId="0" xfId="0" applyFont="1" applyFill="1" applyAlignment="1">
      <alignment horizontal="center" vertical="center"/>
    </xf>
    <xf numFmtId="0" fontId="5" fillId="6" borderId="0" xfId="0" applyFont="1" applyFill="1" applyAlignment="1">
      <alignment horizontal="center" vertical="center"/>
    </xf>
    <xf numFmtId="0" fontId="6" fillId="7" borderId="10"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5" fillId="6" borderId="8" xfId="0" applyFont="1" applyFill="1" applyBorder="1" applyAlignment="1">
      <alignment horizontal="center" vertical="center"/>
    </xf>
    <xf numFmtId="0" fontId="12" fillId="9" borderId="0" xfId="0" applyFont="1" applyFill="1" applyAlignment="1">
      <alignment horizontal="center" vertical="center" wrapText="1"/>
    </xf>
    <xf numFmtId="0" fontId="5" fillId="14" borderId="6" xfId="0" applyFont="1" applyFill="1" applyBorder="1" applyAlignment="1">
      <alignment horizontal="center" vertical="center"/>
    </xf>
    <xf numFmtId="0" fontId="36" fillId="13" borderId="6" xfId="0" applyFont="1" applyFill="1" applyBorder="1" applyAlignment="1">
      <alignment horizontal="center" vertical="center" textRotation="90"/>
    </xf>
    <xf numFmtId="0" fontId="35" fillId="2" borderId="17" xfId="0" applyFont="1" applyFill="1" applyBorder="1"/>
    <xf numFmtId="9" fontId="35" fillId="2" borderId="17" xfId="0" applyNumberFormat="1" applyFont="1" applyFill="1" applyBorder="1" applyAlignment="1">
      <alignment horizontal="center" wrapText="1"/>
    </xf>
    <xf numFmtId="0" fontId="35" fillId="2" borderId="20" xfId="0" applyFont="1" applyFill="1" applyBorder="1"/>
    <xf numFmtId="0" fontId="37" fillId="2" borderId="0" xfId="0" applyFont="1" applyFill="1"/>
    <xf numFmtId="0" fontId="11" fillId="0" borderId="0" xfId="0" applyFont="1"/>
    <xf numFmtId="0" fontId="35" fillId="2" borderId="0" xfId="0" applyFont="1" applyFill="1" applyAlignment="1">
      <alignment horizontal="center"/>
    </xf>
    <xf numFmtId="0" fontId="11" fillId="0" borderId="13" xfId="0" applyFont="1" applyBorder="1"/>
    <xf numFmtId="0" fontId="38" fillId="2" borderId="0" xfId="0" applyFont="1" applyFill="1" applyAlignment="1">
      <alignment horizontal="center"/>
    </xf>
    <xf numFmtId="9" fontId="35" fillId="2" borderId="0" xfId="0" applyNumberFormat="1" applyFont="1" applyFill="1" applyAlignment="1">
      <alignment horizontal="center" wrapText="1"/>
    </xf>
    <xf numFmtId="0" fontId="37" fillId="2" borderId="13" xfId="0" applyFont="1" applyFill="1" applyBorder="1"/>
    <xf numFmtId="0" fontId="38" fillId="2" borderId="0" xfId="0" applyFont="1" applyFill="1" applyAlignment="1">
      <alignment horizontal="left" indent="1"/>
    </xf>
    <xf numFmtId="0" fontId="35" fillId="2" borderId="13" xfId="0" applyFont="1" applyFill="1" applyBorder="1"/>
    <xf numFmtId="0" fontId="35" fillId="2" borderId="18" xfId="0" applyFont="1" applyFill="1" applyBorder="1"/>
    <xf numFmtId="0" fontId="35" fillId="2" borderId="18" xfId="0" applyFont="1" applyFill="1" applyBorder="1" applyAlignment="1">
      <alignment horizontal="center"/>
    </xf>
    <xf numFmtId="0" fontId="35" fillId="2" borderId="22" xfId="0" applyFont="1" applyFill="1" applyBorder="1"/>
    <xf numFmtId="0" fontId="32" fillId="2" borderId="0" xfId="0" applyFont="1" applyFill="1" applyAlignment="1">
      <alignment vertical="center"/>
    </xf>
    <xf numFmtId="0" fontId="35" fillId="2" borderId="0" xfId="0" applyFont="1" applyFill="1"/>
    <xf numFmtId="0" fontId="32" fillId="2" borderId="0" xfId="0" applyFont="1" applyFill="1"/>
    <xf numFmtId="0" fontId="39" fillId="2" borderId="0" xfId="0" applyFont="1" applyFill="1" applyAlignment="1">
      <alignment horizontal="left" indent="1"/>
    </xf>
    <xf numFmtId="0" fontId="39" fillId="2" borderId="0" xfId="0" applyFont="1" applyFill="1" applyAlignment="1">
      <alignment horizontal="center"/>
    </xf>
    <xf numFmtId="0" fontId="40" fillId="2" borderId="0" xfId="0" applyFont="1" applyFill="1"/>
    <xf numFmtId="0" fontId="40" fillId="2" borderId="0" xfId="0" applyFont="1" applyFill="1" applyAlignment="1">
      <alignment horizontal="left" indent="1"/>
    </xf>
    <xf numFmtId="0" fontId="39" fillId="2" borderId="0" xfId="0" applyFont="1" applyFill="1"/>
    <xf numFmtId="0" fontId="35" fillId="9" borderId="0" xfId="0" applyFont="1" applyFill="1" applyAlignment="1">
      <alignment horizontal="left" indent="1"/>
    </xf>
    <xf numFmtId="0" fontId="35" fillId="2" borderId="0" xfId="0" applyFont="1" applyFill="1" applyAlignment="1">
      <alignment horizontal="left" indent="1"/>
    </xf>
    <xf numFmtId="0" fontId="34" fillId="2" borderId="0" xfId="0" applyFont="1" applyFill="1" applyAlignment="1">
      <alignment horizontal="left" vertical="center"/>
    </xf>
    <xf numFmtId="0" fontId="35" fillId="2" borderId="13" xfId="0" applyFont="1" applyFill="1" applyBorder="1" applyAlignment="1">
      <alignment horizontal="center"/>
    </xf>
    <xf numFmtId="0" fontId="35" fillId="2" borderId="15" xfId="0" applyFont="1" applyFill="1" applyBorder="1"/>
    <xf numFmtId="0" fontId="35" fillId="2" borderId="15" xfId="0" applyFont="1" applyFill="1" applyBorder="1" applyAlignment="1">
      <alignment horizontal="center"/>
    </xf>
    <xf numFmtId="0" fontId="35" fillId="2" borderId="16" xfId="0" applyFont="1" applyFill="1" applyBorder="1"/>
    <xf numFmtId="0" fontId="11" fillId="11" borderId="0" xfId="0" applyFont="1" applyFill="1"/>
    <xf numFmtId="0" fontId="11" fillId="11" borderId="13" xfId="0" applyFont="1" applyFill="1" applyBorder="1"/>
    <xf numFmtId="0" fontId="34" fillId="2" borderId="17" xfId="0" applyFont="1" applyFill="1" applyBorder="1" applyAlignment="1">
      <alignment vertical="center"/>
    </xf>
    <xf numFmtId="0" fontId="41" fillId="2" borderId="0" xfId="0" applyFont="1" applyFill="1"/>
    <xf numFmtId="0" fontId="41" fillId="2" borderId="0" xfId="0" applyFont="1" applyFill="1" applyAlignment="1">
      <alignment vertical="center"/>
    </xf>
    <xf numFmtId="0" fontId="42" fillId="2" borderId="0" xfId="0" applyFont="1" applyFill="1" applyAlignment="1">
      <alignment horizontal="left" indent="1"/>
    </xf>
    <xf numFmtId="0" fontId="42" fillId="2" borderId="0" xfId="0" applyFont="1" applyFill="1" applyAlignment="1">
      <alignment horizontal="center"/>
    </xf>
    <xf numFmtId="0" fontId="42" fillId="2" borderId="18" xfId="0" applyFont="1" applyFill="1" applyBorder="1"/>
    <xf numFmtId="0" fontId="42" fillId="2" borderId="0" xfId="0" applyFont="1" applyFill="1"/>
    <xf numFmtId="0" fontId="42" fillId="0" borderId="0" xfId="0" applyFont="1"/>
    <xf numFmtId="0" fontId="41" fillId="2" borderId="17" xfId="0" applyFont="1" applyFill="1" applyBorder="1" applyAlignment="1">
      <alignment vertical="center"/>
    </xf>
    <xf numFmtId="0" fontId="42" fillId="11" borderId="0" xfId="0" applyFont="1" applyFill="1"/>
    <xf numFmtId="0" fontId="44" fillId="11" borderId="7" xfId="0" applyFont="1" applyFill="1" applyBorder="1" applyAlignment="1">
      <alignment vertical="center"/>
    </xf>
    <xf numFmtId="9" fontId="43" fillId="11" borderId="7" xfId="0" applyNumberFormat="1" applyFont="1" applyFill="1" applyBorder="1" applyAlignment="1">
      <alignment horizontal="center" vertical="center"/>
    </xf>
    <xf numFmtId="0" fontId="4" fillId="11" borderId="18" xfId="0" applyFont="1" applyFill="1" applyBorder="1"/>
    <xf numFmtId="0" fontId="4" fillId="11" borderId="0" xfId="0" applyFont="1" applyFill="1"/>
    <xf numFmtId="0" fontId="45" fillId="2" borderId="18" xfId="0" applyFont="1" applyFill="1" applyBorder="1"/>
    <xf numFmtId="0" fontId="4" fillId="11" borderId="18" xfId="0" applyFont="1" applyFill="1" applyBorder="1" applyAlignment="1">
      <alignment vertical="center"/>
    </xf>
    <xf numFmtId="0" fontId="4" fillId="11" borderId="0" xfId="0" applyFont="1" applyFill="1" applyAlignment="1">
      <alignment vertical="center"/>
    </xf>
    <xf numFmtId="9" fontId="18" fillId="2" borderId="0" xfId="0" applyNumberFormat="1" applyFont="1" applyFill="1" applyAlignment="1">
      <alignment horizontal="center" vertical="center" wrapText="1"/>
    </xf>
    <xf numFmtId="9" fontId="45" fillId="2" borderId="0" xfId="0" applyNumberFormat="1" applyFont="1" applyFill="1" applyAlignment="1">
      <alignment horizontal="center" vertical="center" wrapText="1"/>
    </xf>
    <xf numFmtId="0" fontId="3" fillId="11" borderId="0" xfId="0" applyFont="1" applyFill="1"/>
    <xf numFmtId="9" fontId="4" fillId="11" borderId="0" xfId="0" applyNumberFormat="1" applyFont="1" applyFill="1" applyAlignment="1">
      <alignment horizontal="center" vertical="center"/>
    </xf>
    <xf numFmtId="0" fontId="34" fillId="11" borderId="7" xfId="0" applyFont="1" applyFill="1" applyBorder="1" applyAlignment="1">
      <alignment horizontal="left" vertical="center"/>
    </xf>
    <xf numFmtId="0" fontId="34" fillId="11" borderId="7" xfId="0" applyFont="1" applyFill="1" applyBorder="1" applyAlignment="1">
      <alignment vertical="center"/>
    </xf>
    <xf numFmtId="0" fontId="11" fillId="11" borderId="18" xfId="0" applyFont="1" applyFill="1" applyBorder="1"/>
    <xf numFmtId="0" fontId="32" fillId="2" borderId="0" xfId="0" applyFont="1" applyFill="1" applyAlignment="1">
      <alignment horizontal="center"/>
    </xf>
    <xf numFmtId="0" fontId="38" fillId="2" borderId="0" xfId="0" applyFont="1" applyFill="1" applyAlignment="1">
      <alignment horizontal="left" indent="2"/>
    </xf>
    <xf numFmtId="0" fontId="39" fillId="9" borderId="0" xfId="0" applyFont="1" applyFill="1" applyAlignment="1">
      <alignment horizontal="left" vertical="top" indent="1"/>
    </xf>
    <xf numFmtId="0" fontId="32" fillId="2" borderId="0" xfId="0" applyFont="1" applyFill="1" applyAlignment="1">
      <alignment horizontal="left"/>
    </xf>
    <xf numFmtId="0" fontId="40" fillId="9" borderId="0" xfId="0" applyFont="1" applyFill="1" applyAlignment="1">
      <alignment horizontal="left" vertical="top"/>
    </xf>
    <xf numFmtId="0" fontId="40" fillId="9" borderId="0" xfId="0" applyFont="1" applyFill="1" applyAlignment="1">
      <alignment horizontal="left" vertical="top" indent="1"/>
    </xf>
    <xf numFmtId="0" fontId="41" fillId="2" borderId="0" xfId="0" applyFont="1" applyFill="1" applyAlignment="1">
      <alignment horizontal="left"/>
    </xf>
    <xf numFmtId="0" fontId="42" fillId="2" borderId="0" xfId="0" applyFont="1" applyFill="1" applyAlignment="1">
      <alignment horizontal="left" indent="2"/>
    </xf>
    <xf numFmtId="0" fontId="41" fillId="2" borderId="0" xfId="0" applyFont="1" applyFill="1" applyAlignment="1">
      <alignment horizontal="left" wrapText="1"/>
    </xf>
    <xf numFmtId="0" fontId="42" fillId="2" borderId="0" xfId="0" applyFont="1" applyFill="1" applyAlignment="1">
      <alignment horizontal="left"/>
    </xf>
    <xf numFmtId="0" fontId="46" fillId="9" borderId="0" xfId="0" applyFont="1" applyFill="1"/>
    <xf numFmtId="0" fontId="46" fillId="2" borderId="0" xfId="0" applyFont="1" applyFill="1" applyAlignment="1">
      <alignment horizontal="left" vertical="center"/>
    </xf>
    <xf numFmtId="0" fontId="0" fillId="15" borderId="0" xfId="0" applyFill="1"/>
    <xf numFmtId="0" fontId="4" fillId="15" borderId="0" xfId="0" applyFont="1" applyFill="1"/>
    <xf numFmtId="0" fontId="4" fillId="16" borderId="0" xfId="0" applyFont="1" applyFill="1" applyAlignment="1">
      <alignment horizontal="center" vertical="center"/>
    </xf>
    <xf numFmtId="0" fontId="0" fillId="16" borderId="0" xfId="0" applyFill="1" applyAlignment="1">
      <alignment horizontal="center" vertical="center"/>
    </xf>
    <xf numFmtId="0" fontId="4" fillId="16" borderId="0" xfId="0" applyFont="1" applyFill="1" applyAlignment="1">
      <alignment horizontal="center" vertical="center" wrapText="1"/>
    </xf>
    <xf numFmtId="0" fontId="11" fillId="11" borderId="27" xfId="0" applyFont="1" applyFill="1" applyBorder="1" applyAlignment="1">
      <alignment horizontal="left"/>
    </xf>
    <xf numFmtId="0" fontId="11" fillId="11" borderId="12" xfId="0" applyFont="1" applyFill="1" applyBorder="1" applyAlignment="1">
      <alignment horizontal="left"/>
    </xf>
    <xf numFmtId="0" fontId="11" fillId="11" borderId="26" xfId="0" applyFont="1" applyFill="1" applyBorder="1" applyAlignment="1">
      <alignment horizontal="left"/>
    </xf>
    <xf numFmtId="0" fontId="34" fillId="2" borderId="11" xfId="0" applyFont="1" applyFill="1" applyBorder="1" applyAlignment="1">
      <alignment horizontal="left" vertical="center"/>
    </xf>
    <xf numFmtId="0" fontId="11" fillId="11" borderId="0" xfId="0" applyFont="1" applyFill="1" applyAlignment="1">
      <alignment horizontal="left"/>
    </xf>
    <xf numFmtId="0" fontId="42" fillId="2" borderId="12" xfId="0" applyFont="1" applyFill="1" applyBorder="1" applyAlignment="1">
      <alignment horizontal="left" wrapText="1"/>
    </xf>
    <xf numFmtId="0" fontId="32" fillId="2" borderId="12" xfId="0" applyFont="1" applyFill="1" applyBorder="1" applyAlignment="1">
      <alignment horizontal="left" wrapText="1"/>
    </xf>
    <xf numFmtId="0" fontId="37" fillId="2" borderId="12" xfId="0" applyFont="1" applyFill="1" applyBorder="1" applyAlignment="1">
      <alignment horizontal="left" wrapText="1"/>
    </xf>
    <xf numFmtId="0" fontId="33" fillId="2" borderId="12" xfId="0" applyFont="1" applyFill="1" applyBorder="1" applyAlignment="1">
      <alignment horizontal="left" wrapText="1"/>
    </xf>
    <xf numFmtId="0" fontId="37" fillId="2" borderId="14" xfId="0" applyFont="1" applyFill="1" applyBorder="1" applyAlignment="1">
      <alignment wrapText="1"/>
    </xf>
    <xf numFmtId="0" fontId="11" fillId="9" borderId="0" xfId="0" applyFont="1" applyFill="1" applyAlignment="1">
      <alignment horizontal="left"/>
    </xf>
    <xf numFmtId="0" fontId="11" fillId="15" borderId="0" xfId="0" applyFont="1" applyFill="1" applyAlignment="1">
      <alignment horizontal="left"/>
    </xf>
    <xf numFmtId="0" fontId="32" fillId="2" borderId="27" xfId="0" applyFont="1" applyFill="1" applyBorder="1" applyAlignment="1">
      <alignment horizontal="left" vertical="center"/>
    </xf>
    <xf numFmtId="0" fontId="37" fillId="2" borderId="27" xfId="0" applyFont="1" applyFill="1" applyBorder="1" applyAlignment="1">
      <alignment horizontal="left" vertical="center" wrapText="1"/>
    </xf>
    <xf numFmtId="0" fontId="32" fillId="2" borderId="27" xfId="0" applyFont="1" applyFill="1" applyBorder="1" applyAlignment="1">
      <alignment horizontal="left" vertical="center" wrapText="1"/>
    </xf>
    <xf numFmtId="0" fontId="34" fillId="2" borderId="27" xfId="0" applyFont="1" applyFill="1" applyBorder="1" applyAlignment="1">
      <alignment horizontal="left" vertical="center" wrapText="1"/>
    </xf>
    <xf numFmtId="0" fontId="47" fillId="2" borderId="29" xfId="0" applyFont="1" applyFill="1" applyBorder="1" applyAlignment="1">
      <alignment horizontal="left" wrapText="1"/>
    </xf>
    <xf numFmtId="0" fontId="12" fillId="17" borderId="0" xfId="0" applyFont="1" applyFill="1" applyAlignment="1">
      <alignment horizontal="left" vertical="center"/>
    </xf>
    <xf numFmtId="0" fontId="12" fillId="17" borderId="0" xfId="0" applyFont="1" applyFill="1" applyAlignment="1">
      <alignment horizontal="center" vertical="center" wrapText="1"/>
    </xf>
    <xf numFmtId="0" fontId="12" fillId="17" borderId="30" xfId="0" applyFont="1" applyFill="1" applyBorder="1" applyAlignment="1">
      <alignment horizontal="center" vertical="center" wrapText="1"/>
    </xf>
    <xf numFmtId="9" fontId="48" fillId="9" borderId="0" xfId="1" applyFont="1" applyFill="1" applyBorder="1" applyAlignment="1">
      <alignment horizontal="center" vertical="center"/>
    </xf>
    <xf numFmtId="0" fontId="47" fillId="2" borderId="29" xfId="0" applyFont="1" applyFill="1" applyBorder="1" applyAlignment="1">
      <alignment horizontal="left" vertical="center" wrapText="1"/>
    </xf>
    <xf numFmtId="0" fontId="49" fillId="9" borderId="31" xfId="0" applyFont="1" applyFill="1" applyBorder="1" applyAlignment="1">
      <alignment vertical="center" wrapText="1"/>
    </xf>
    <xf numFmtId="0" fontId="12" fillId="18" borderId="34" xfId="0" applyFont="1" applyFill="1" applyBorder="1" applyAlignment="1">
      <alignment horizontal="left" vertical="center"/>
    </xf>
    <xf numFmtId="0" fontId="12" fillId="18" borderId="35" xfId="0" applyFont="1" applyFill="1" applyBorder="1" applyAlignment="1">
      <alignment horizontal="left" vertical="center"/>
    </xf>
    <xf numFmtId="0" fontId="50" fillId="0" borderId="36" xfId="0" applyFont="1" applyBorder="1" applyAlignment="1">
      <alignment horizontal="center" vertical="center"/>
    </xf>
    <xf numFmtId="0" fontId="50" fillId="0" borderId="37" xfId="0" applyFont="1" applyBorder="1" applyAlignment="1">
      <alignment horizontal="center" vertical="center"/>
    </xf>
    <xf numFmtId="0" fontId="50" fillId="0" borderId="38" xfId="0" applyFont="1" applyBorder="1" applyAlignment="1">
      <alignment horizontal="center" vertical="center"/>
    </xf>
    <xf numFmtId="0" fontId="49" fillId="9" borderId="0" xfId="0" applyFont="1" applyFill="1" applyAlignment="1">
      <alignment vertical="center" wrapText="1"/>
    </xf>
    <xf numFmtId="0" fontId="51" fillId="15" borderId="34" xfId="0" applyFont="1" applyFill="1" applyBorder="1" applyAlignment="1">
      <alignment horizontal="left" vertical="center"/>
    </xf>
    <xf numFmtId="0" fontId="51" fillId="15" borderId="35" xfId="0" applyFont="1" applyFill="1" applyBorder="1" applyAlignment="1">
      <alignment horizontal="left" vertical="center"/>
    </xf>
    <xf numFmtId="0" fontId="51" fillId="9" borderId="34" xfId="0" applyFont="1" applyFill="1" applyBorder="1" applyAlignment="1">
      <alignment horizontal="left" vertical="center"/>
    </xf>
    <xf numFmtId="0" fontId="51" fillId="9" borderId="35" xfId="0" applyFont="1" applyFill="1" applyBorder="1" applyAlignment="1">
      <alignment horizontal="left" vertical="center"/>
    </xf>
    <xf numFmtId="0" fontId="53" fillId="7" borderId="36" xfId="4" applyFont="1" applyFill="1" applyBorder="1" applyAlignment="1">
      <alignment horizontal="center" vertical="center"/>
    </xf>
    <xf numFmtId="0" fontId="53" fillId="7" borderId="37" xfId="4" applyFont="1" applyFill="1" applyBorder="1" applyAlignment="1">
      <alignment horizontal="center" vertical="center"/>
    </xf>
    <xf numFmtId="0" fontId="53" fillId="7" borderId="38" xfId="4" applyFont="1" applyFill="1" applyBorder="1" applyAlignment="1">
      <alignment horizontal="center" vertical="center"/>
    </xf>
    <xf numFmtId="17" fontId="54" fillId="0" borderId="36" xfId="4" applyNumberFormat="1" applyFont="1" applyBorder="1" applyAlignment="1">
      <alignment horizontal="center" vertical="center"/>
    </xf>
    <xf numFmtId="17" fontId="54" fillId="0" borderId="37" xfId="4" applyNumberFormat="1" applyFont="1" applyBorder="1" applyAlignment="1">
      <alignment horizontal="center" vertical="center"/>
    </xf>
    <xf numFmtId="17" fontId="54" fillId="0" borderId="38" xfId="4" applyNumberFormat="1" applyFont="1" applyBorder="1" applyAlignment="1">
      <alignment horizontal="center" vertical="center"/>
    </xf>
    <xf numFmtId="17" fontId="54" fillId="19" borderId="36" xfId="4" applyNumberFormat="1" applyFont="1" applyFill="1" applyBorder="1" applyAlignment="1">
      <alignment horizontal="center" vertical="center"/>
    </xf>
    <xf numFmtId="17" fontId="54" fillId="19" borderId="37" xfId="4" applyNumberFormat="1" applyFont="1" applyFill="1" applyBorder="1" applyAlignment="1">
      <alignment horizontal="center" vertical="center"/>
    </xf>
    <xf numFmtId="17" fontId="54" fillId="19" borderId="38" xfId="4" applyNumberFormat="1" applyFont="1" applyFill="1" applyBorder="1" applyAlignment="1">
      <alignment horizontal="center" vertical="center"/>
    </xf>
    <xf numFmtId="0" fontId="49" fillId="9" borderId="39" xfId="0" applyFont="1" applyFill="1" applyBorder="1" applyAlignment="1">
      <alignment horizontal="left" vertical="center" wrapText="1"/>
    </xf>
    <xf numFmtId="0" fontId="12" fillId="18" borderId="31" xfId="0" applyFont="1" applyFill="1" applyBorder="1" applyAlignment="1">
      <alignment horizontal="left" vertical="center"/>
    </xf>
    <xf numFmtId="0" fontId="0" fillId="9" borderId="40" xfId="0" applyFill="1" applyBorder="1"/>
    <xf numFmtId="0" fontId="51" fillId="9" borderId="41" xfId="0" applyFont="1" applyFill="1" applyBorder="1" applyAlignment="1">
      <alignment horizontal="left" vertical="center"/>
    </xf>
    <xf numFmtId="0" fontId="51" fillId="15" borderId="32" xfId="0" applyFont="1" applyFill="1" applyBorder="1" applyAlignment="1">
      <alignment horizontal="left" vertical="center"/>
    </xf>
    <xf numFmtId="0" fontId="51" fillId="9" borderId="0" xfId="0" applyFont="1" applyFill="1" applyAlignment="1">
      <alignment horizontal="left" vertical="center"/>
    </xf>
    <xf numFmtId="0" fontId="0" fillId="0" borderId="42" xfId="0" applyBorder="1"/>
    <xf numFmtId="0" fontId="51" fillId="9" borderId="32" xfId="0" applyFont="1" applyFill="1" applyBorder="1" applyAlignment="1">
      <alignment horizontal="left" vertical="center"/>
    </xf>
    <xf numFmtId="0" fontId="26" fillId="2" borderId="18" xfId="0" applyFont="1" applyFill="1" applyBorder="1" applyAlignment="1">
      <alignment wrapText="1"/>
    </xf>
    <xf numFmtId="0" fontId="47" fillId="2" borderId="13" xfId="0" applyFont="1" applyFill="1" applyBorder="1" applyAlignment="1">
      <alignment horizontal="left" vertical="center" wrapText="1"/>
    </xf>
    <xf numFmtId="0" fontId="0" fillId="9" borderId="33" xfId="0" applyFill="1" applyBorder="1"/>
    <xf numFmtId="17" fontId="54" fillId="0" borderId="43" xfId="4" applyNumberFormat="1" applyFont="1" applyBorder="1" applyAlignment="1">
      <alignment horizontal="center" vertical="center"/>
    </xf>
    <xf numFmtId="17" fontId="54" fillId="19" borderId="43" xfId="4" applyNumberFormat="1" applyFont="1" applyFill="1" applyBorder="1" applyAlignment="1">
      <alignment horizontal="center" vertical="center"/>
    </xf>
    <xf numFmtId="0" fontId="26" fillId="2" borderId="44" xfId="0" applyFont="1" applyFill="1" applyBorder="1" applyAlignment="1">
      <alignment horizontal="left"/>
    </xf>
    <xf numFmtId="0" fontId="11" fillId="11" borderId="17" xfId="0" applyFont="1" applyFill="1" applyBorder="1"/>
    <xf numFmtId="0" fontId="4" fillId="11" borderId="17" xfId="0" applyFont="1" applyFill="1" applyBorder="1"/>
    <xf numFmtId="0" fontId="11" fillId="11" borderId="7" xfId="0" applyFont="1" applyFill="1" applyBorder="1"/>
    <xf numFmtId="0" fontId="4" fillId="11" borderId="7" xfId="0" applyFont="1" applyFill="1" applyBorder="1"/>
    <xf numFmtId="0" fontId="0" fillId="11" borderId="25" xfId="0" applyFill="1" applyBorder="1"/>
    <xf numFmtId="0" fontId="16" fillId="9" borderId="0" xfId="3" applyFont="1" applyFill="1" applyAlignment="1">
      <alignment vertical="center" wrapText="1"/>
    </xf>
    <xf numFmtId="0" fontId="10" fillId="9" borderId="0" xfId="0" applyFont="1" applyFill="1" applyAlignment="1">
      <alignment horizontal="left" vertical="top" wrapText="1"/>
    </xf>
    <xf numFmtId="0" fontId="46" fillId="2" borderId="0" xfId="0" applyFont="1" applyFill="1" applyAlignment="1">
      <alignment horizontal="left" vertical="top" wrapText="1"/>
    </xf>
    <xf numFmtId="0" fontId="10" fillId="2" borderId="0" xfId="0" applyFont="1" applyFill="1" applyAlignment="1">
      <alignment horizontal="left" vertical="top" wrapText="1"/>
    </xf>
    <xf numFmtId="0" fontId="5" fillId="13" borderId="3" xfId="0" applyFont="1" applyFill="1" applyBorder="1" applyAlignment="1">
      <alignment horizontal="center" vertical="center"/>
    </xf>
    <xf numFmtId="0" fontId="5" fillId="13" borderId="23" xfId="0" applyFont="1" applyFill="1" applyBorder="1" applyAlignment="1">
      <alignment horizontal="center" vertical="center"/>
    </xf>
    <xf numFmtId="0" fontId="5" fillId="13" borderId="0" xfId="0" applyFont="1" applyFill="1" applyAlignment="1">
      <alignment horizontal="center" vertical="center"/>
    </xf>
    <xf numFmtId="0" fontId="5" fillId="13" borderId="0" xfId="0" applyFont="1" applyFill="1" applyAlignment="1">
      <alignment horizontal="center" vertical="center" wrapText="1"/>
    </xf>
    <xf numFmtId="0" fontId="29" fillId="2" borderId="19" xfId="0" applyFont="1" applyFill="1" applyBorder="1" applyAlignment="1">
      <alignment wrapText="1"/>
    </xf>
    <xf numFmtId="0" fontId="12" fillId="9" borderId="0" xfId="0" applyFont="1" applyFill="1" applyAlignment="1">
      <alignment horizontal="center" vertical="center" wrapText="1"/>
    </xf>
    <xf numFmtId="0" fontId="5" fillId="14" borderId="9" xfId="0" applyFont="1" applyFill="1" applyBorder="1" applyAlignment="1">
      <alignment horizontal="center" vertical="center"/>
    </xf>
    <xf numFmtId="0" fontId="5" fillId="14" borderId="28" xfId="0" applyFont="1" applyFill="1" applyBorder="1" applyAlignment="1">
      <alignment horizontal="center" vertical="center"/>
    </xf>
    <xf numFmtId="0" fontId="11" fillId="2" borderId="1"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cellXfs>
  <cellStyles count="5">
    <cellStyle name="Hyperlink" xfId="2" builtinId="8"/>
    <cellStyle name="Normal" xfId="0" builtinId="0"/>
    <cellStyle name="Normal 3 2 4 3 2" xfId="4" xr:uid="{2156D505-70F9-4F42-946D-DA7255BCE788}"/>
    <cellStyle name="Normal 6" xfId="3" xr:uid="{B8BEDCA9-C540-409F-B650-7BE9F1193E45}"/>
    <cellStyle name="Percent" xfId="1" builtinId="5"/>
  </cellStyles>
  <dxfs count="591">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2D050"/>
      </font>
    </dxf>
    <dxf>
      <font>
        <color rgb="FFFF0000"/>
      </font>
    </dxf>
    <dxf>
      <font>
        <color theme="1"/>
      </font>
      <fill>
        <patternFill>
          <bgColor theme="6"/>
        </patternFill>
      </fill>
    </dxf>
    <dxf>
      <font>
        <color auto="1"/>
      </font>
      <fill>
        <patternFill>
          <bgColor theme="6"/>
        </patternFill>
      </fill>
    </dxf>
    <dxf>
      <font>
        <color theme="1"/>
      </font>
      <fill>
        <patternFill>
          <bgColor theme="6"/>
        </patternFill>
      </fill>
    </dxf>
    <dxf>
      <font>
        <color auto="1"/>
      </font>
      <fill>
        <patternFill>
          <bgColor theme="6"/>
        </patternFill>
      </fill>
    </dxf>
    <dxf>
      <font>
        <color theme="1"/>
      </font>
      <fill>
        <patternFill>
          <bgColor theme="6"/>
        </patternFill>
      </fill>
    </dxf>
    <dxf>
      <font>
        <color auto="1"/>
      </font>
      <fill>
        <patternFill>
          <bgColor theme="6"/>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ill>
        <patternFill>
          <bgColor theme="0" tint="-0.34998626667073579"/>
        </patternFill>
      </fill>
    </dxf>
    <dxf>
      <font>
        <color theme="1"/>
      </font>
      <fill>
        <patternFill patternType="solid">
          <bgColor theme="6"/>
        </patternFill>
      </fill>
    </dxf>
    <dxf>
      <font>
        <color theme="1"/>
      </font>
      <fill>
        <patternFill patternType="solid">
          <bgColor theme="6"/>
        </patternFill>
      </fill>
    </dxf>
    <dxf>
      <fill>
        <patternFill>
          <bgColor theme="0" tint="-0.34998626667073579"/>
        </patternFill>
      </fill>
    </dxf>
    <dxf>
      <font>
        <color theme="1"/>
      </font>
      <fill>
        <patternFill patternType="solid">
          <bgColor rgb="FFC4C4C4"/>
        </patternFill>
      </fill>
    </dxf>
    <dxf>
      <fill>
        <patternFill patternType="solid">
          <fgColor rgb="FFC4C4C4"/>
          <bgColor rgb="FFC4C4C4"/>
        </patternFill>
      </fill>
    </dxf>
    <dxf>
      <font>
        <color theme="0"/>
      </font>
      <fill>
        <patternFill>
          <bgColor rgb="FFEB3524"/>
        </patternFill>
      </fill>
    </dxf>
    <dxf>
      <fill>
        <patternFill>
          <bgColor rgb="FFF58220"/>
        </patternFill>
      </fill>
    </dxf>
    <dxf>
      <fill>
        <patternFill>
          <bgColor rgb="FFD6E040"/>
        </patternFill>
      </fill>
    </dxf>
    <dxf>
      <fill>
        <patternFill>
          <bgColor rgb="FF8BC751"/>
        </patternFill>
      </fill>
    </dxf>
    <dxf>
      <fill>
        <patternFill>
          <bgColor rgb="FF45AA07"/>
        </patternFill>
      </fill>
    </dxf>
    <dxf>
      <fill>
        <patternFill>
          <bgColor rgb="FFFFCD03"/>
        </patternFill>
      </fill>
    </dxf>
    <dxf>
      <fill>
        <patternFill>
          <bgColor rgb="FF6BC751"/>
        </patternFill>
      </fill>
    </dxf>
    <dxf>
      <fill>
        <patternFill>
          <bgColor rgb="FFD6E040"/>
        </patternFill>
      </fill>
    </dxf>
    <dxf>
      <fill>
        <patternFill>
          <bgColor rgb="FFFFCD03"/>
        </patternFill>
      </fill>
    </dxf>
    <dxf>
      <fill>
        <patternFill>
          <bgColor rgb="FFF58220"/>
        </patternFill>
      </fill>
    </dxf>
    <dxf>
      <font>
        <color theme="0"/>
      </font>
      <fill>
        <patternFill>
          <bgColor rgb="FFEB3524"/>
        </patternFill>
      </fill>
    </dxf>
    <dxf>
      <fill>
        <patternFill>
          <bgColor rgb="FFE6E6E6"/>
        </patternFill>
      </fill>
    </dxf>
    <dxf>
      <fill>
        <patternFill>
          <bgColor rgb="FFC4C4C4"/>
        </patternFill>
      </fill>
    </dxf>
    <dxf>
      <fill>
        <patternFill>
          <bgColor rgb="FF45AA07"/>
        </patternFill>
      </fill>
    </dxf>
    <dxf>
      <fill>
        <patternFill>
          <bgColor rgb="FFC4C4C4"/>
        </patternFill>
      </fill>
    </dxf>
    <dxf>
      <fill>
        <patternFill>
          <bgColor rgb="FFF58220"/>
        </patternFill>
      </fill>
    </dxf>
    <dxf>
      <fill>
        <patternFill>
          <bgColor rgb="FFD6E040"/>
        </patternFill>
      </fill>
    </dxf>
    <dxf>
      <fill>
        <patternFill>
          <bgColor rgb="FFFFCD03"/>
        </patternFill>
      </fill>
    </dxf>
    <dxf>
      <fill>
        <patternFill>
          <bgColor rgb="FF6BC751"/>
        </patternFill>
      </fill>
    </dxf>
    <dxf>
      <fill>
        <patternFill>
          <bgColor rgb="FF45AA07"/>
        </patternFill>
      </fill>
    </dxf>
    <dxf>
      <fill>
        <patternFill>
          <bgColor rgb="FFC4C4C4"/>
        </patternFill>
      </fill>
    </dxf>
    <dxf>
      <fill>
        <patternFill>
          <bgColor rgb="FFC4C4C4"/>
        </patternFill>
      </fill>
    </dxf>
    <dxf>
      <font>
        <color theme="0"/>
      </font>
      <fill>
        <patternFill>
          <bgColor rgb="FFEB3524"/>
        </patternFill>
      </fill>
    </dxf>
    <dxf>
      <fill>
        <patternFill>
          <bgColor rgb="FFE6E6E6"/>
        </patternFill>
      </fill>
    </dxf>
    <dxf>
      <fill>
        <patternFill>
          <bgColor rgb="FF6BC751"/>
        </patternFill>
      </fill>
    </dxf>
    <dxf>
      <fill>
        <patternFill>
          <bgColor rgb="FFD6E040"/>
        </patternFill>
      </fill>
    </dxf>
    <dxf>
      <fill>
        <patternFill>
          <bgColor rgb="FFFFCD03"/>
        </patternFill>
      </fill>
    </dxf>
    <dxf>
      <fill>
        <patternFill>
          <bgColor rgb="FFF58220"/>
        </patternFill>
      </fill>
    </dxf>
    <dxf>
      <font>
        <color theme="0"/>
      </font>
      <fill>
        <patternFill>
          <bgColor rgb="FFEB3524"/>
        </patternFill>
      </fill>
    </dxf>
    <dxf>
      <fill>
        <patternFill>
          <bgColor rgb="FFE6E6E6"/>
        </patternFill>
      </fill>
    </dxf>
    <dxf>
      <fill>
        <patternFill>
          <bgColor rgb="FFC4C4C4"/>
        </patternFill>
      </fill>
    </dxf>
    <dxf>
      <fill>
        <patternFill>
          <bgColor rgb="FFC4C4C4"/>
        </patternFill>
      </fill>
    </dxf>
    <dxf>
      <fill>
        <patternFill>
          <bgColor rgb="FF45AA07"/>
        </patternFill>
      </fill>
    </dxf>
    <dxf>
      <fill>
        <patternFill>
          <bgColor rgb="FFC4C4C4"/>
        </patternFill>
      </fill>
    </dxf>
    <dxf>
      <font>
        <color theme="0"/>
      </font>
      <fill>
        <patternFill>
          <bgColor rgb="FFEB3524"/>
        </patternFill>
      </fill>
    </dxf>
    <dxf>
      <fill>
        <patternFill>
          <bgColor rgb="FFFFCD03"/>
        </patternFill>
      </fill>
    </dxf>
    <dxf>
      <fill>
        <patternFill>
          <bgColor rgb="FFD6E040"/>
        </patternFill>
      </fill>
    </dxf>
    <dxf>
      <fill>
        <patternFill>
          <bgColor rgb="FF6BC751"/>
        </patternFill>
      </fill>
    </dxf>
    <dxf>
      <fill>
        <patternFill>
          <bgColor rgb="FF45AA07"/>
        </patternFill>
      </fill>
    </dxf>
    <dxf>
      <fill>
        <patternFill>
          <bgColor rgb="FFF58220"/>
        </patternFill>
      </fill>
    </dxf>
    <dxf>
      <fill>
        <patternFill>
          <bgColor rgb="FFC4C4C4"/>
        </patternFill>
      </fill>
    </dxf>
    <dxf>
      <fill>
        <patternFill>
          <bgColor rgb="FFE6E6E6"/>
        </patternFill>
      </fill>
    </dxf>
    <dxf>
      <font>
        <color theme="0"/>
      </font>
      <fill>
        <patternFill>
          <bgColor rgb="FFEB3524"/>
        </patternFill>
      </fill>
    </dxf>
    <dxf>
      <fill>
        <patternFill>
          <bgColor rgb="FFF58220"/>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C4C4C4"/>
        </patternFill>
      </fill>
    </dxf>
    <dxf>
      <fill>
        <patternFill>
          <bgColor rgb="FFC4C4C4"/>
        </patternFill>
      </fill>
    </dxf>
    <dxf>
      <fill>
        <patternFill>
          <bgColor rgb="FFE6E6E6"/>
        </patternFill>
      </fill>
    </dxf>
    <dxf>
      <fill>
        <patternFill>
          <bgColor rgb="FFF58220"/>
        </patternFill>
      </fill>
    </dxf>
    <dxf>
      <fill>
        <patternFill>
          <bgColor rgb="FFFFCD03"/>
        </patternFill>
      </fill>
    </dxf>
    <dxf>
      <fill>
        <patternFill>
          <bgColor rgb="FFD6E040"/>
        </patternFill>
      </fill>
    </dxf>
    <dxf>
      <fill>
        <patternFill>
          <bgColor rgb="FFC4C4C4"/>
        </patternFill>
      </fill>
    </dxf>
    <dxf>
      <fill>
        <patternFill>
          <bgColor rgb="FF45AA07"/>
        </patternFill>
      </fill>
    </dxf>
    <dxf>
      <fill>
        <patternFill>
          <bgColor rgb="FFC4C4C4"/>
        </patternFill>
      </fill>
    </dxf>
    <dxf>
      <fill>
        <patternFill>
          <bgColor rgb="FF6BC751"/>
        </patternFill>
      </fill>
    </dxf>
    <dxf>
      <fill>
        <patternFill>
          <bgColor rgb="FFE6E6E6"/>
        </patternFill>
      </fill>
    </dxf>
    <dxf>
      <font>
        <color theme="0"/>
      </font>
      <fill>
        <patternFill>
          <bgColor rgb="FFEB3524"/>
        </patternFill>
      </fill>
    </dxf>
    <dxf>
      <fill>
        <patternFill>
          <bgColor rgb="FFE6E6E6"/>
        </patternFill>
      </fill>
    </dxf>
    <dxf>
      <fill>
        <patternFill>
          <bgColor rgb="FFC4C4C4"/>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F58220"/>
        </patternFill>
      </fill>
    </dxf>
    <dxf>
      <font>
        <color theme="0"/>
      </font>
      <fill>
        <patternFill>
          <bgColor rgb="FFEB3524"/>
        </patternFill>
      </fill>
    </dxf>
    <dxf>
      <fill>
        <patternFill>
          <bgColor rgb="FFC4C4C4"/>
        </patternFill>
      </fill>
    </dxf>
    <dxf>
      <fill>
        <patternFill>
          <bgColor rgb="FFF58220"/>
        </patternFill>
      </fill>
    </dxf>
    <dxf>
      <fill>
        <patternFill>
          <bgColor rgb="FFC4C4C4"/>
        </patternFill>
      </fill>
    </dxf>
    <dxf>
      <fill>
        <patternFill>
          <bgColor rgb="FFC4C4C4"/>
        </patternFill>
      </fill>
    </dxf>
    <dxf>
      <fill>
        <patternFill>
          <bgColor rgb="FF45AA07"/>
        </patternFill>
      </fill>
    </dxf>
    <dxf>
      <fill>
        <patternFill>
          <bgColor rgb="FF6BC751"/>
        </patternFill>
      </fill>
    </dxf>
    <dxf>
      <fill>
        <patternFill>
          <bgColor rgb="FFD6E040"/>
        </patternFill>
      </fill>
    </dxf>
    <dxf>
      <font>
        <color theme="0"/>
      </font>
      <fill>
        <patternFill>
          <bgColor rgb="FFEB3524"/>
        </patternFill>
      </fill>
    </dxf>
    <dxf>
      <fill>
        <patternFill>
          <bgColor rgb="FFE6E6E6"/>
        </patternFill>
      </fill>
    </dxf>
    <dxf>
      <fill>
        <patternFill>
          <bgColor rgb="FFFFCD03"/>
        </patternFill>
      </fill>
    </dxf>
    <dxf>
      <font>
        <color theme="0"/>
      </font>
      <fill>
        <patternFill>
          <bgColor rgb="FFEB3524"/>
        </patternFill>
      </fill>
    </dxf>
    <dxf>
      <fill>
        <patternFill>
          <bgColor rgb="FF6BC751"/>
        </patternFill>
      </fill>
    </dxf>
    <dxf>
      <fill>
        <patternFill>
          <bgColor rgb="FF45AA07"/>
        </patternFill>
      </fill>
    </dxf>
    <dxf>
      <fill>
        <patternFill>
          <bgColor rgb="FFC4C4C4"/>
        </patternFill>
      </fill>
    </dxf>
    <dxf>
      <fill>
        <patternFill>
          <bgColor rgb="FFC4C4C4"/>
        </patternFill>
      </fill>
    </dxf>
    <dxf>
      <fill>
        <patternFill>
          <bgColor rgb="FFD6E040"/>
        </patternFill>
      </fill>
    </dxf>
    <dxf>
      <fill>
        <patternFill>
          <bgColor rgb="FFFFCD03"/>
        </patternFill>
      </fill>
    </dxf>
    <dxf>
      <fill>
        <patternFill>
          <bgColor rgb="FFF58220"/>
        </patternFill>
      </fill>
    </dxf>
    <dxf>
      <fill>
        <patternFill>
          <bgColor rgb="FFE6E6E6"/>
        </patternFill>
      </fill>
    </dxf>
    <dxf>
      <fill>
        <patternFill>
          <bgColor rgb="FFE6E6E6"/>
        </patternFill>
      </fill>
    </dxf>
    <dxf>
      <font>
        <color theme="0"/>
      </font>
      <fill>
        <patternFill>
          <bgColor rgb="FFEB3524"/>
        </patternFill>
      </fill>
    </dxf>
    <dxf>
      <fill>
        <patternFill>
          <bgColor rgb="FFF58220"/>
        </patternFill>
      </fill>
    </dxf>
    <dxf>
      <fill>
        <patternFill>
          <bgColor rgb="FF45AA07"/>
        </patternFill>
      </fill>
    </dxf>
    <dxf>
      <fill>
        <patternFill>
          <bgColor rgb="FFFFCD03"/>
        </patternFill>
      </fill>
    </dxf>
    <dxf>
      <fill>
        <patternFill>
          <bgColor rgb="FFD6E040"/>
        </patternFill>
      </fill>
    </dxf>
    <dxf>
      <fill>
        <patternFill>
          <bgColor rgb="FF6BC751"/>
        </patternFill>
      </fill>
    </dxf>
    <dxf>
      <fill>
        <patternFill>
          <bgColor rgb="FFC4C4C4"/>
        </patternFill>
      </fill>
    </dxf>
    <dxf>
      <fill>
        <patternFill>
          <bgColor rgb="FFC4C4C4"/>
        </patternFill>
      </fill>
    </dxf>
    <dxf>
      <fill>
        <patternFill>
          <bgColor rgb="FFF58220"/>
        </patternFill>
      </fill>
    </dxf>
    <dxf>
      <fill>
        <patternFill>
          <bgColor rgb="FFFFCD03"/>
        </patternFill>
      </fill>
    </dxf>
    <dxf>
      <fill>
        <patternFill>
          <bgColor rgb="FF45AA07"/>
        </patternFill>
      </fill>
    </dxf>
    <dxf>
      <fill>
        <patternFill>
          <bgColor rgb="FF6BC751"/>
        </patternFill>
      </fill>
    </dxf>
    <dxf>
      <fill>
        <patternFill>
          <bgColor rgb="FFD6E040"/>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6BC751"/>
        </patternFill>
      </fill>
    </dxf>
    <dxf>
      <font>
        <color theme="0"/>
      </font>
      <fill>
        <patternFill>
          <bgColor rgb="FFEB3524"/>
        </patternFill>
      </fill>
    </dxf>
    <dxf>
      <fill>
        <patternFill>
          <bgColor rgb="FF45AA07"/>
        </patternFill>
      </fill>
    </dxf>
    <dxf>
      <fill>
        <patternFill>
          <bgColor rgb="FFC4C4C4"/>
        </patternFill>
      </fill>
    </dxf>
    <dxf>
      <fill>
        <patternFill>
          <bgColor rgb="FFC4C4C4"/>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F58220"/>
        </patternFill>
      </fill>
    </dxf>
    <dxf>
      <font>
        <color theme="0"/>
      </font>
      <fill>
        <patternFill>
          <bgColor rgb="FFEB3524"/>
        </patternFill>
      </fill>
    </dxf>
    <dxf>
      <fill>
        <patternFill>
          <bgColor rgb="FFE6E6E6"/>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C4C4C4"/>
        </patternFill>
      </fill>
    </dxf>
    <dxf>
      <fill>
        <patternFill>
          <bgColor rgb="FFC4C4C4"/>
        </patternFill>
      </fill>
    </dxf>
    <dxf>
      <fill>
        <patternFill>
          <bgColor rgb="FFF58220"/>
        </patternFill>
      </fill>
    </dxf>
    <dxf>
      <fill>
        <patternFill>
          <bgColor rgb="FF6BC751"/>
        </patternFill>
      </fill>
    </dxf>
    <dxf>
      <fill>
        <patternFill>
          <bgColor rgb="FF45AA07"/>
        </patternFill>
      </fill>
    </dxf>
    <dxf>
      <fill>
        <patternFill>
          <bgColor rgb="FFD6E040"/>
        </patternFill>
      </fill>
    </dxf>
    <dxf>
      <fill>
        <patternFill>
          <bgColor rgb="FFC4C4C4"/>
        </patternFill>
      </fill>
    </dxf>
    <dxf>
      <fill>
        <patternFill>
          <bgColor rgb="FFE6E6E6"/>
        </patternFill>
      </fill>
    </dxf>
    <dxf>
      <font>
        <color theme="0"/>
      </font>
      <fill>
        <patternFill>
          <bgColor rgb="FFEB3524"/>
        </patternFill>
      </fill>
    </dxf>
    <dxf>
      <fill>
        <patternFill>
          <bgColor rgb="FFFFCD03"/>
        </patternFill>
      </fill>
    </dxf>
    <dxf>
      <fill>
        <patternFill>
          <bgColor rgb="FFF58220"/>
        </patternFill>
      </fill>
    </dxf>
    <dxf>
      <fill>
        <patternFill>
          <bgColor rgb="FFFFCD03"/>
        </patternFill>
      </fill>
    </dxf>
    <dxf>
      <fill>
        <patternFill>
          <bgColor rgb="FFD6E040"/>
        </patternFill>
      </fill>
    </dxf>
    <dxf>
      <fill>
        <patternFill>
          <bgColor rgb="FF6BC751"/>
        </patternFill>
      </fill>
    </dxf>
    <dxf>
      <fill>
        <patternFill>
          <bgColor rgb="FFE6E6E6"/>
        </patternFill>
      </fill>
    </dxf>
    <dxf>
      <font>
        <color theme="0"/>
      </font>
      <fill>
        <patternFill>
          <bgColor rgb="FFEB3524"/>
        </patternFill>
      </fill>
    </dxf>
    <dxf>
      <fill>
        <patternFill>
          <bgColor rgb="FF45AA07"/>
        </patternFill>
      </fill>
    </dxf>
    <dxf>
      <fill>
        <patternFill>
          <bgColor rgb="FFC4C4C4"/>
        </patternFill>
      </fill>
    </dxf>
    <dxf>
      <fill>
        <patternFill>
          <bgColor rgb="FFC4C4C4"/>
        </patternFill>
      </fill>
    </dxf>
    <dxf>
      <fill>
        <patternFill>
          <bgColor rgb="FFFFCD03"/>
        </patternFill>
      </fill>
    </dxf>
    <dxf>
      <fill>
        <patternFill>
          <bgColor rgb="FFF58220"/>
        </patternFill>
      </fill>
    </dxf>
    <dxf>
      <font>
        <color theme="0"/>
      </font>
      <fill>
        <patternFill>
          <bgColor rgb="FFEB3524"/>
        </patternFill>
      </fill>
    </dxf>
    <dxf>
      <fill>
        <patternFill>
          <bgColor rgb="FFE6E6E6"/>
        </patternFill>
      </fill>
    </dxf>
    <dxf>
      <fill>
        <patternFill>
          <bgColor rgb="FFC4C4C4"/>
        </patternFill>
      </fill>
    </dxf>
    <dxf>
      <fill>
        <patternFill>
          <bgColor rgb="FFC4C4C4"/>
        </patternFill>
      </fill>
    </dxf>
    <dxf>
      <fill>
        <patternFill>
          <bgColor rgb="FF45AA07"/>
        </patternFill>
      </fill>
    </dxf>
    <dxf>
      <fill>
        <patternFill>
          <bgColor rgb="FF6BC751"/>
        </patternFill>
      </fill>
    </dxf>
    <dxf>
      <fill>
        <patternFill>
          <bgColor rgb="FFD6E040"/>
        </patternFill>
      </fill>
    </dxf>
    <dxf>
      <fill>
        <patternFill>
          <bgColor rgb="FFE6E6E6"/>
        </patternFill>
      </fill>
    </dxf>
    <dxf>
      <fill>
        <patternFill>
          <bgColor rgb="FFC4C4C4"/>
        </patternFill>
      </fill>
    </dxf>
    <dxf>
      <fill>
        <patternFill>
          <bgColor rgb="FFC4C4C4"/>
        </patternFill>
      </fill>
    </dxf>
    <dxf>
      <fill>
        <patternFill>
          <bgColor rgb="FF45AA07"/>
        </patternFill>
      </fill>
    </dxf>
    <dxf>
      <font>
        <color theme="0"/>
      </font>
      <fill>
        <patternFill>
          <bgColor rgb="FFEB3524"/>
        </patternFill>
      </fill>
    </dxf>
    <dxf>
      <fill>
        <patternFill>
          <bgColor rgb="FF6BC751"/>
        </patternFill>
      </fill>
    </dxf>
    <dxf>
      <fill>
        <patternFill>
          <bgColor rgb="FFD6E040"/>
        </patternFill>
      </fill>
    </dxf>
    <dxf>
      <fill>
        <patternFill>
          <bgColor rgb="FFFFCD03"/>
        </patternFill>
      </fill>
    </dxf>
    <dxf>
      <fill>
        <patternFill>
          <bgColor rgb="FFF58220"/>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45AA07"/>
        </patternFill>
      </fill>
    </dxf>
    <dxf>
      <fill>
        <patternFill>
          <bgColor rgb="FFC4C4C4"/>
        </patternFill>
      </fill>
    </dxf>
    <dxf>
      <fill>
        <patternFill>
          <bgColor rgb="FFC4C4C4"/>
        </patternFill>
      </fill>
    </dxf>
    <dxf>
      <fill>
        <patternFill>
          <bgColor rgb="FF6BC751"/>
        </patternFill>
      </fill>
    </dxf>
    <dxf>
      <fill>
        <patternFill>
          <bgColor rgb="FFC4C4C4"/>
        </patternFill>
      </fill>
    </dxf>
    <dxf>
      <fill>
        <patternFill>
          <bgColor rgb="FF45AA07"/>
        </patternFill>
      </fill>
    </dxf>
    <dxf>
      <fill>
        <patternFill>
          <bgColor rgb="FF6BC751"/>
        </patternFill>
      </fill>
    </dxf>
    <dxf>
      <fill>
        <patternFill>
          <bgColor rgb="FFD6E040"/>
        </patternFill>
      </fill>
    </dxf>
    <dxf>
      <fill>
        <patternFill>
          <bgColor rgb="FFFFCD03"/>
        </patternFill>
      </fill>
    </dxf>
    <dxf>
      <font>
        <color theme="0"/>
      </font>
      <fill>
        <patternFill>
          <bgColor rgb="FFEB3524"/>
        </patternFill>
      </fill>
    </dxf>
    <dxf>
      <fill>
        <patternFill>
          <bgColor rgb="FFE6E6E6"/>
        </patternFill>
      </fill>
    </dxf>
    <dxf>
      <fill>
        <patternFill>
          <bgColor rgb="FFF58220"/>
        </patternFill>
      </fill>
    </dxf>
    <dxf>
      <fill>
        <patternFill>
          <bgColor rgb="FFC4C4C4"/>
        </patternFill>
      </fill>
    </dxf>
    <dxf>
      <fill>
        <patternFill>
          <bgColor rgb="FFC4C4C4"/>
        </patternFill>
      </fill>
    </dxf>
    <dxf>
      <fill>
        <patternFill>
          <bgColor rgb="FFD6E040"/>
        </patternFill>
      </fill>
    </dxf>
    <dxf>
      <fill>
        <patternFill>
          <bgColor rgb="FF45AA07"/>
        </patternFill>
      </fill>
    </dxf>
    <dxf>
      <fill>
        <patternFill>
          <bgColor rgb="FF6BC751"/>
        </patternFill>
      </fill>
    </dxf>
    <dxf>
      <fill>
        <patternFill>
          <bgColor rgb="FFC4C4C4"/>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C4C4C4"/>
        </patternFill>
      </fill>
    </dxf>
    <dxf>
      <fill>
        <patternFill>
          <bgColor rgb="FFC4C4C4"/>
        </patternFill>
      </fill>
    </dxf>
    <dxf>
      <fill>
        <patternFill>
          <bgColor rgb="FF45AA07"/>
        </patternFill>
      </fill>
    </dxf>
    <dxf>
      <font>
        <color theme="0"/>
      </font>
      <fill>
        <patternFill>
          <bgColor rgb="FFEB3524"/>
        </patternFill>
      </fill>
    </dxf>
    <dxf>
      <fill>
        <patternFill>
          <bgColor rgb="FFE6E6E6"/>
        </patternFill>
      </fill>
    </dxf>
    <dxf>
      <fill>
        <patternFill>
          <bgColor rgb="FF6BC751"/>
        </patternFill>
      </fill>
    </dxf>
    <dxf>
      <fill>
        <patternFill>
          <bgColor rgb="FFD6E040"/>
        </patternFill>
      </fill>
    </dxf>
    <dxf>
      <fill>
        <patternFill>
          <bgColor rgb="FFF58220"/>
        </patternFill>
      </fill>
    </dxf>
    <dxf>
      <fill>
        <patternFill>
          <bgColor rgb="FFFFCD03"/>
        </patternFill>
      </fill>
    </dxf>
    <dxf>
      <font>
        <color theme="0"/>
      </font>
      <fill>
        <patternFill>
          <bgColor rgb="FFEB3524"/>
        </patternFill>
      </fill>
    </dxf>
    <dxf>
      <fill>
        <patternFill>
          <bgColor rgb="FF45AA07"/>
        </patternFill>
      </fill>
    </dxf>
    <dxf>
      <fill>
        <patternFill>
          <bgColor rgb="FFFFCD03"/>
        </patternFill>
      </fill>
    </dxf>
    <dxf>
      <fill>
        <patternFill>
          <bgColor rgb="FF6BC751"/>
        </patternFill>
      </fill>
    </dxf>
    <dxf>
      <fill>
        <patternFill>
          <bgColor rgb="FFD6E040"/>
        </patternFill>
      </fill>
    </dxf>
    <dxf>
      <fill>
        <patternFill>
          <bgColor rgb="FFF58220"/>
        </patternFill>
      </fill>
    </dxf>
    <dxf>
      <font>
        <color theme="0"/>
      </font>
      <fill>
        <patternFill>
          <bgColor rgb="FFEB3524"/>
        </patternFill>
      </fill>
    </dxf>
    <dxf>
      <fill>
        <patternFill>
          <bgColor rgb="FFFFCD03"/>
        </patternFill>
      </fill>
    </dxf>
    <dxf>
      <fill>
        <patternFill>
          <bgColor rgb="FFD6E040"/>
        </patternFill>
      </fill>
    </dxf>
    <dxf>
      <fill>
        <patternFill>
          <bgColor rgb="FF45AA07"/>
        </patternFill>
      </fill>
    </dxf>
    <dxf>
      <fill>
        <patternFill>
          <bgColor rgb="FFF58220"/>
        </patternFill>
      </fill>
    </dxf>
    <dxf>
      <fill>
        <patternFill>
          <bgColor rgb="FF6BC751"/>
        </patternFill>
      </fill>
    </dxf>
    <dxf>
      <font>
        <color theme="1"/>
      </font>
      <fill>
        <patternFill patternType="solid">
          <bgColor theme="6"/>
        </patternFill>
      </fill>
    </dxf>
    <dxf>
      <font>
        <color theme="1"/>
      </font>
      <fill>
        <patternFill patternType="solid">
          <bgColor theme="6"/>
        </patternFill>
      </fill>
    </dxf>
    <dxf>
      <fill>
        <patternFill>
          <bgColor rgb="FF45AA07"/>
        </patternFill>
      </fill>
    </dxf>
    <dxf>
      <fill>
        <patternFill>
          <bgColor rgb="FFFFCD03"/>
        </patternFill>
      </fill>
    </dxf>
    <dxf>
      <fill>
        <patternFill>
          <bgColor rgb="FFE6E6E6"/>
        </patternFill>
      </fill>
    </dxf>
    <dxf>
      <font>
        <color theme="0"/>
      </font>
      <fill>
        <patternFill>
          <bgColor rgb="FFEB3524"/>
        </patternFill>
      </fill>
    </dxf>
    <dxf>
      <fill>
        <patternFill>
          <bgColor rgb="FFF58220"/>
        </patternFill>
      </fill>
    </dxf>
    <dxf>
      <fill>
        <patternFill>
          <bgColor rgb="FFD6E040"/>
        </patternFill>
      </fill>
    </dxf>
    <dxf>
      <fill>
        <patternFill>
          <bgColor rgb="FF6BC751"/>
        </patternFill>
      </fill>
    </dxf>
    <dxf>
      <fill>
        <patternFill>
          <bgColor rgb="FFFFCD03"/>
        </patternFill>
      </fill>
    </dxf>
    <dxf>
      <fill>
        <patternFill>
          <bgColor rgb="FFC4C4C4"/>
        </patternFill>
      </fill>
    </dxf>
    <dxf>
      <fill>
        <patternFill>
          <bgColor rgb="FFC4C4C4"/>
        </patternFill>
      </fill>
    </dxf>
    <dxf>
      <fill>
        <patternFill>
          <bgColor rgb="FF45AA07"/>
        </patternFill>
      </fill>
    </dxf>
    <dxf>
      <fill>
        <patternFill>
          <bgColor rgb="FFE6E6E6"/>
        </patternFill>
      </fill>
    </dxf>
    <dxf>
      <font>
        <color theme="0"/>
      </font>
      <fill>
        <patternFill>
          <bgColor rgb="FFEB3524"/>
        </patternFill>
      </fill>
    </dxf>
    <dxf>
      <fill>
        <patternFill>
          <bgColor rgb="FFF58220"/>
        </patternFill>
      </fill>
    </dxf>
    <dxf>
      <fill>
        <patternFill>
          <bgColor rgb="FFD6E040"/>
        </patternFill>
      </fill>
    </dxf>
    <dxf>
      <fill>
        <patternFill>
          <bgColor rgb="FF6BC751"/>
        </patternFill>
      </fill>
    </dxf>
    <dxf>
      <font>
        <color theme="1"/>
      </font>
      <fill>
        <patternFill patternType="solid">
          <bgColor theme="6"/>
        </patternFill>
      </fill>
    </dxf>
    <dxf>
      <font>
        <color theme="1"/>
      </font>
      <fill>
        <patternFill patternType="solid">
          <bgColor theme="6"/>
        </patternFill>
      </fill>
    </dxf>
    <dxf>
      <font>
        <color theme="0"/>
      </font>
      <fill>
        <patternFill>
          <bgColor rgb="FFEB3524"/>
        </patternFill>
      </fill>
    </dxf>
    <dxf>
      <fill>
        <patternFill>
          <bgColor rgb="FFC4C4C4"/>
        </patternFill>
      </fill>
    </dxf>
    <dxf>
      <fill>
        <patternFill>
          <bgColor rgb="FFE6E6E6"/>
        </patternFill>
      </fill>
    </dxf>
    <dxf>
      <fill>
        <patternFill>
          <bgColor rgb="FFC4C4C4"/>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F58220"/>
        </patternFill>
      </fill>
    </dxf>
    <dxf>
      <fill>
        <patternFill>
          <bgColor rgb="FFF58220"/>
        </patternFill>
      </fill>
    </dxf>
    <dxf>
      <fill>
        <patternFill>
          <bgColor rgb="FFC4C4C4"/>
        </patternFill>
      </fill>
    </dxf>
    <dxf>
      <font>
        <color theme="0"/>
      </font>
      <fill>
        <patternFill>
          <bgColor rgb="FFEB3524"/>
        </patternFill>
      </fill>
    </dxf>
    <dxf>
      <fill>
        <patternFill>
          <bgColor rgb="FFC4C4C4"/>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E6E6E6"/>
        </patternFill>
      </fill>
    </dxf>
    <dxf>
      <fill>
        <patternFill>
          <bgColor rgb="FFD6E040"/>
        </patternFill>
      </fill>
    </dxf>
    <dxf>
      <fill>
        <patternFill>
          <bgColor rgb="FF45AA07"/>
        </patternFill>
      </fill>
    </dxf>
    <dxf>
      <fill>
        <patternFill>
          <bgColor rgb="FFC4C4C4"/>
        </patternFill>
      </fill>
    </dxf>
    <dxf>
      <fill>
        <patternFill>
          <bgColor rgb="FFC4C4C4"/>
        </patternFill>
      </fill>
    </dxf>
    <dxf>
      <fill>
        <patternFill>
          <bgColor rgb="FF6BC751"/>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6BC751"/>
        </patternFill>
      </fill>
    </dxf>
    <dxf>
      <fill>
        <patternFill>
          <bgColor rgb="FFC4C4C4"/>
        </patternFill>
      </fill>
    </dxf>
    <dxf>
      <fill>
        <patternFill>
          <bgColor rgb="FFC4C4C4"/>
        </patternFill>
      </fill>
    </dxf>
    <dxf>
      <fill>
        <patternFill>
          <bgColor rgb="FF45AA07"/>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E6E6E6"/>
        </patternFill>
      </fill>
    </dxf>
    <dxf>
      <fill>
        <patternFill>
          <bgColor rgb="FFC4C4C4"/>
        </patternFill>
      </fill>
    </dxf>
    <dxf>
      <font>
        <color theme="1"/>
      </font>
      <fill>
        <patternFill patternType="solid">
          <bgColor theme="6"/>
        </patternFill>
      </fill>
    </dxf>
    <dxf>
      <font>
        <color theme="1"/>
      </font>
      <fill>
        <patternFill patternType="solid">
          <bgColor theme="6"/>
        </patternFill>
      </fill>
    </dxf>
    <dxf>
      <fill>
        <patternFill>
          <bgColor rgb="FFD6E040"/>
        </patternFill>
      </fill>
    </dxf>
    <dxf>
      <fill>
        <patternFill>
          <bgColor rgb="FF45AA07"/>
        </patternFill>
      </fill>
    </dxf>
    <dxf>
      <fill>
        <patternFill>
          <bgColor rgb="FF6BC751"/>
        </patternFill>
      </fill>
    </dxf>
    <dxf>
      <fill>
        <patternFill>
          <bgColor rgb="FFC4C4C4"/>
        </patternFill>
      </fill>
    </dxf>
    <dxf>
      <fill>
        <patternFill>
          <bgColor rgb="FFC4C4C4"/>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F58220"/>
        </patternFill>
      </fill>
    </dxf>
    <dxf>
      <font>
        <color theme="0"/>
      </font>
      <fill>
        <patternFill>
          <bgColor rgb="FFEB3524"/>
        </patternFill>
      </fill>
    </dxf>
    <dxf>
      <fill>
        <patternFill>
          <bgColor rgb="FFE6E6E6"/>
        </patternFill>
      </fill>
    </dxf>
    <dxf>
      <fill>
        <patternFill>
          <bgColor rgb="FFC4C4C4"/>
        </patternFill>
      </fill>
    </dxf>
    <dxf>
      <fill>
        <patternFill>
          <bgColor rgb="FF6BC751"/>
        </patternFill>
      </fill>
    </dxf>
    <dxf>
      <fill>
        <patternFill>
          <bgColor rgb="FF45AA07"/>
        </patternFill>
      </fill>
    </dxf>
    <dxf>
      <fill>
        <patternFill>
          <bgColor rgb="FFD6E040"/>
        </patternFill>
      </fill>
    </dxf>
    <dxf>
      <fill>
        <patternFill>
          <bgColor rgb="FFC4C4C4"/>
        </patternFill>
      </fill>
    </dxf>
    <dxf>
      <fill>
        <patternFill>
          <bgColor rgb="FFFFCD03"/>
        </patternFill>
      </fill>
    </dxf>
    <dxf>
      <font>
        <color theme="1"/>
      </font>
      <fill>
        <patternFill patternType="solid">
          <bgColor theme="6"/>
        </patternFill>
      </fill>
    </dxf>
    <dxf>
      <font>
        <color theme="1"/>
      </font>
      <fill>
        <patternFill patternType="solid">
          <bgColor theme="6"/>
        </patternFill>
      </fill>
    </dxf>
    <dxf>
      <fill>
        <patternFill>
          <bgColor rgb="FFC4C4C4"/>
        </patternFill>
      </fill>
    </dxf>
    <dxf>
      <font>
        <color theme="0"/>
      </font>
      <fill>
        <patternFill>
          <bgColor rgb="FFEB3524"/>
        </patternFill>
      </fill>
    </dxf>
    <dxf>
      <fill>
        <patternFill>
          <bgColor rgb="FFE6E6E6"/>
        </patternFill>
      </fill>
    </dxf>
    <dxf>
      <fill>
        <patternFill>
          <bgColor rgb="FFC4C4C4"/>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F58220"/>
        </patternFill>
      </fill>
    </dxf>
    <dxf>
      <fill>
        <patternFill>
          <bgColor rgb="FFE6E6E6"/>
        </patternFill>
      </fill>
    </dxf>
    <dxf>
      <fill>
        <patternFill>
          <bgColor rgb="FFD6E040"/>
        </patternFill>
      </fill>
    </dxf>
    <dxf>
      <fill>
        <patternFill>
          <bgColor rgb="FFC4C4C4"/>
        </patternFill>
      </fill>
    </dxf>
    <dxf>
      <fill>
        <patternFill>
          <bgColor rgb="FFC4C4C4"/>
        </patternFill>
      </fill>
    </dxf>
    <dxf>
      <fill>
        <patternFill>
          <bgColor rgb="FF45AA07"/>
        </patternFill>
      </fill>
    </dxf>
    <dxf>
      <fill>
        <patternFill>
          <bgColor rgb="FF6BC751"/>
        </patternFill>
      </fill>
    </dxf>
    <dxf>
      <fill>
        <patternFill>
          <bgColor rgb="FFFFCD03"/>
        </patternFill>
      </fill>
    </dxf>
    <dxf>
      <fill>
        <patternFill>
          <bgColor rgb="FFF58220"/>
        </patternFill>
      </fill>
    </dxf>
    <dxf>
      <font>
        <color theme="0"/>
      </font>
      <fill>
        <patternFill>
          <bgColor rgb="FFEB3524"/>
        </patternFill>
      </fill>
    </dxf>
    <dxf>
      <fill>
        <patternFill>
          <bgColor rgb="FF45AA07"/>
        </patternFill>
      </fill>
    </dxf>
    <dxf>
      <fill>
        <patternFill>
          <bgColor rgb="FFC4C4C4"/>
        </patternFill>
      </fill>
    </dxf>
    <dxf>
      <fill>
        <patternFill>
          <bgColor rgb="FFE6E6E6"/>
        </patternFill>
      </fill>
    </dxf>
    <dxf>
      <font>
        <color theme="0"/>
      </font>
      <fill>
        <patternFill>
          <bgColor rgb="FFEB3524"/>
        </patternFill>
      </fill>
    </dxf>
    <dxf>
      <fill>
        <patternFill>
          <bgColor rgb="FFFFCD03"/>
        </patternFill>
      </fill>
    </dxf>
    <dxf>
      <fill>
        <patternFill>
          <bgColor rgb="FFD6E040"/>
        </patternFill>
      </fill>
    </dxf>
    <dxf>
      <fill>
        <patternFill>
          <bgColor rgb="FF6BC751"/>
        </patternFill>
      </fill>
    </dxf>
    <dxf>
      <fill>
        <patternFill>
          <bgColor rgb="FFF58220"/>
        </patternFill>
      </fill>
    </dxf>
    <dxf>
      <fill>
        <patternFill>
          <bgColor rgb="FFC4C4C4"/>
        </patternFill>
      </fill>
    </dxf>
    <dxf>
      <fill>
        <patternFill>
          <bgColor rgb="FFFFCD03"/>
        </patternFill>
      </fill>
    </dxf>
    <dxf>
      <fill>
        <patternFill>
          <bgColor rgb="FF6BC751"/>
        </patternFill>
      </fill>
    </dxf>
    <dxf>
      <font>
        <color theme="0"/>
      </font>
      <fill>
        <patternFill>
          <bgColor rgb="FFEB3524"/>
        </patternFill>
      </fill>
    </dxf>
    <dxf>
      <fill>
        <patternFill>
          <bgColor rgb="FFF58220"/>
        </patternFill>
      </fill>
    </dxf>
    <dxf>
      <fill>
        <patternFill>
          <bgColor rgb="FFC4C4C4"/>
        </patternFill>
      </fill>
    </dxf>
    <dxf>
      <fill>
        <patternFill>
          <bgColor rgb="FFE6E6E6"/>
        </patternFill>
      </fill>
    </dxf>
    <dxf>
      <fill>
        <patternFill>
          <bgColor rgb="FF45AA07"/>
        </patternFill>
      </fill>
    </dxf>
    <dxf>
      <fill>
        <patternFill>
          <bgColor rgb="FFD6E040"/>
        </patternFill>
      </fill>
    </dxf>
    <dxf>
      <fill>
        <patternFill>
          <bgColor rgb="FFC4C4C4"/>
        </patternFill>
      </fill>
    </dxf>
    <dxf>
      <fill>
        <patternFill>
          <bgColor rgb="FF6BC751"/>
        </patternFill>
      </fill>
    </dxf>
    <dxf>
      <fill>
        <patternFill>
          <bgColor rgb="FF45AA07"/>
        </patternFill>
      </fill>
    </dxf>
    <dxf>
      <fill>
        <patternFill>
          <bgColor rgb="FFC4C4C4"/>
        </patternFill>
      </fill>
    </dxf>
    <dxf>
      <fill>
        <patternFill>
          <bgColor rgb="FFD6E040"/>
        </patternFill>
      </fill>
    </dxf>
    <dxf>
      <font>
        <color theme="0"/>
      </font>
      <fill>
        <patternFill>
          <bgColor rgb="FFEB3524"/>
        </patternFill>
      </fill>
    </dxf>
    <dxf>
      <fill>
        <patternFill>
          <bgColor rgb="FFC4C4C4"/>
        </patternFill>
      </fill>
    </dxf>
    <dxf>
      <fill>
        <patternFill>
          <bgColor rgb="FFFFCD03"/>
        </patternFill>
      </fill>
    </dxf>
    <dxf>
      <fill>
        <patternFill>
          <bgColor rgb="FFF58220"/>
        </patternFill>
      </fill>
    </dxf>
    <dxf>
      <fill>
        <patternFill>
          <bgColor rgb="FFE6E6E6"/>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6BC751"/>
        </patternFill>
      </fill>
    </dxf>
    <dxf>
      <fill>
        <patternFill>
          <bgColor rgb="FFC4C4C4"/>
        </patternFill>
      </fill>
    </dxf>
    <dxf>
      <fill>
        <patternFill>
          <bgColor rgb="FFC4C4C4"/>
        </patternFill>
      </fill>
    </dxf>
    <dxf>
      <fill>
        <patternFill>
          <bgColor rgb="FF45AA07"/>
        </patternFill>
      </fill>
    </dxf>
    <dxf>
      <font>
        <color theme="1"/>
      </font>
      <fill>
        <patternFill patternType="solid">
          <bgColor theme="6"/>
        </patternFill>
      </fill>
    </dxf>
    <dxf>
      <font>
        <color theme="1"/>
      </font>
      <fill>
        <patternFill patternType="solid">
          <bgColor theme="6"/>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C4C4C4"/>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C4C4C4"/>
        </patternFill>
      </fill>
    </dxf>
    <dxf>
      <fill>
        <patternFill>
          <bgColor rgb="FFC4C4C4"/>
        </patternFill>
      </fill>
    </dxf>
    <dxf>
      <fill>
        <patternFill>
          <bgColor rgb="FFC4C4C4"/>
        </patternFill>
      </fill>
    </dxf>
    <dxf>
      <fill>
        <patternFill>
          <bgColor rgb="FFF58220"/>
        </patternFill>
      </fill>
    </dxf>
    <dxf>
      <font>
        <color theme="0"/>
      </font>
      <fill>
        <patternFill>
          <bgColor rgb="FFEB3524"/>
        </patternFill>
      </fill>
    </dxf>
    <dxf>
      <fill>
        <patternFill>
          <bgColor rgb="FFE6E6E6"/>
        </patternFill>
      </fill>
    </dxf>
    <dxf>
      <fill>
        <patternFill>
          <bgColor rgb="FFD6E040"/>
        </patternFill>
      </fill>
    </dxf>
    <dxf>
      <fill>
        <patternFill>
          <bgColor rgb="FFFFCD03"/>
        </patternFill>
      </fill>
    </dxf>
    <dxf>
      <fill>
        <patternFill>
          <bgColor rgb="FF45AA07"/>
        </patternFill>
      </fill>
    </dxf>
    <dxf>
      <fill>
        <patternFill>
          <bgColor rgb="FF6BC751"/>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6BC751"/>
        </patternFill>
      </fill>
    </dxf>
    <dxf>
      <fill>
        <patternFill>
          <bgColor rgb="FFC4C4C4"/>
        </patternFill>
      </fill>
    </dxf>
    <dxf>
      <fill>
        <patternFill>
          <bgColor rgb="FF45AA07"/>
        </patternFill>
      </fill>
    </dxf>
    <dxf>
      <fill>
        <patternFill>
          <bgColor rgb="FFC4C4C4"/>
        </patternFill>
      </fill>
    </dxf>
    <dxf>
      <fill>
        <patternFill>
          <bgColor rgb="FFD6E040"/>
        </patternFill>
      </fill>
    </dxf>
    <dxf>
      <fill>
        <patternFill>
          <bgColor rgb="FF6BC751"/>
        </patternFill>
      </fill>
    </dxf>
    <dxf>
      <fill>
        <patternFill>
          <bgColor rgb="FFE6E6E6"/>
        </patternFill>
      </fill>
    </dxf>
    <dxf>
      <fill>
        <patternFill>
          <bgColor rgb="FF45AA07"/>
        </patternFill>
      </fill>
    </dxf>
    <dxf>
      <fill>
        <patternFill>
          <bgColor rgb="FFC4C4C4"/>
        </patternFill>
      </fill>
    </dxf>
    <dxf>
      <fill>
        <patternFill>
          <bgColor rgb="FFC4C4C4"/>
        </patternFill>
      </fill>
    </dxf>
    <dxf>
      <font>
        <color theme="0"/>
      </font>
      <fill>
        <patternFill>
          <bgColor rgb="FFEB3524"/>
        </patternFill>
      </fill>
    </dxf>
    <dxf>
      <fill>
        <patternFill>
          <bgColor rgb="FFF58220"/>
        </patternFill>
      </fill>
    </dxf>
    <dxf>
      <fill>
        <patternFill>
          <bgColor rgb="FFFFCD03"/>
        </patternFill>
      </fill>
    </dxf>
    <dxf>
      <fill>
        <patternFill>
          <bgColor theme="0" tint="-0.34998626667073579"/>
        </patternFill>
      </fill>
    </dxf>
    <dxf>
      <fill>
        <patternFill>
          <bgColor theme="0" tint="-0.34998626667073579"/>
        </patternFill>
      </fill>
    </dxf>
    <dxf>
      <fill>
        <patternFill>
          <bgColor rgb="FFC4C4C4"/>
        </patternFill>
      </fill>
    </dxf>
    <dxf>
      <fill>
        <patternFill>
          <bgColor rgb="FFC4C4C4"/>
        </patternFill>
      </fill>
    </dxf>
    <dxf>
      <fill>
        <patternFill>
          <bgColor rgb="FFC4C4C4"/>
        </patternFill>
      </fill>
    </dxf>
    <dxf>
      <fill>
        <patternFill>
          <bgColor rgb="FFC4C4C4"/>
        </patternFill>
      </fill>
    </dxf>
    <dxf>
      <fill>
        <patternFill>
          <bgColor rgb="FFC4C4C4"/>
        </patternFill>
      </fill>
    </dxf>
    <dxf>
      <font>
        <color theme="0"/>
      </font>
      <fill>
        <patternFill>
          <bgColor rgb="FFEB3524"/>
        </patternFill>
      </fill>
    </dxf>
    <dxf>
      <fill>
        <patternFill>
          <bgColor rgb="FFE6E6E6"/>
        </patternFill>
      </fill>
    </dxf>
    <dxf>
      <fill>
        <patternFill>
          <bgColor rgb="FFFFCD03"/>
        </patternFill>
      </fill>
    </dxf>
    <dxf>
      <fill>
        <patternFill>
          <bgColor rgb="FFD6E040"/>
        </patternFill>
      </fill>
    </dxf>
    <dxf>
      <fill>
        <patternFill>
          <bgColor rgb="FF6BC751"/>
        </patternFill>
      </fill>
    </dxf>
    <dxf>
      <fill>
        <patternFill>
          <bgColor rgb="FF45AA07"/>
        </patternFill>
      </fill>
    </dxf>
    <dxf>
      <fill>
        <patternFill>
          <bgColor rgb="FFF58220"/>
        </patternFill>
      </fill>
    </dxf>
    <dxf>
      <fill>
        <patternFill>
          <bgColor rgb="FFC4C4C4"/>
        </patternFill>
      </fill>
    </dxf>
    <dxf>
      <fill>
        <patternFill>
          <bgColor rgb="FFFFCD03"/>
        </patternFill>
      </fill>
    </dxf>
    <dxf>
      <fill>
        <patternFill>
          <bgColor rgb="FFF58220"/>
        </patternFill>
      </fill>
    </dxf>
    <dxf>
      <fill>
        <patternFill>
          <bgColor rgb="FFD6E040"/>
        </patternFill>
      </fill>
    </dxf>
    <dxf>
      <font>
        <color theme="0"/>
      </font>
      <fill>
        <patternFill>
          <bgColor rgb="FFEB3524"/>
        </patternFill>
      </fill>
    </dxf>
    <dxf>
      <fill>
        <patternFill>
          <bgColor rgb="FF6BC751"/>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F58220"/>
        </patternFill>
      </fill>
    </dxf>
    <dxf>
      <font>
        <color theme="0"/>
      </font>
      <fill>
        <patternFill>
          <bgColor rgb="FFEB3524"/>
        </patternFill>
      </fill>
    </dxf>
    <dxf>
      <fill>
        <patternFill>
          <bgColor rgb="FF45AA07"/>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theme="1"/>
      </font>
      <fill>
        <patternFill patternType="solid">
          <bgColor theme="6"/>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1"/>
      </font>
      <fill>
        <patternFill patternType="solid">
          <bgColor theme="6"/>
        </patternFill>
      </fill>
    </dxf>
  </dxfs>
  <tableStyles count="0" defaultTableStyle="TableStyleMedium2" defaultPivotStyle="PivotStyleLight16"/>
  <colors>
    <mruColors>
      <color rgb="FFC4C4C4"/>
      <color rgb="FFED1D24"/>
      <color rgb="FF8BC751"/>
      <color rgb="FFF2F2F2"/>
      <color rgb="FFFBE2D5"/>
      <color rgb="FF45AA07"/>
      <color rgb="FFFFCD03"/>
      <color rgb="FFF58220"/>
      <color rgb="FFFAA61A"/>
      <color rgb="FFD6E0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hyperlink" Target="#'Company comparisons'!A1"/><Relationship Id="rId1" Type="http://schemas.openxmlformats.org/officeDocument/2006/relationships/hyperlink" Target="#'Company Scorecard - select'!A1"/><Relationship Id="rId6" Type="http://schemas.openxmlformats.org/officeDocument/2006/relationships/image" Target="../media/image4.emf"/><Relationship Id="rId5" Type="http://schemas.openxmlformats.org/officeDocument/2006/relationships/image" Target="../media/image3.emf"/><Relationship Id="rId4"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hyperlink" Target="#'How the NZS works'!A1"/></Relationships>
</file>

<file path=xl/drawings/_rels/drawing3.xml.rels><?xml version="1.0" encoding="UTF-8" standalone="yes"?>
<Relationships xmlns="http://schemas.openxmlformats.org/package/2006/relationships"><Relationship Id="rId1" Type="http://schemas.openxmlformats.org/officeDocument/2006/relationships/hyperlink" Target="#'How the NZS works'!A1"/></Relationships>
</file>

<file path=xl/drawings/drawing1.xml><?xml version="1.0" encoding="utf-8"?>
<xdr:wsDr xmlns:xdr="http://schemas.openxmlformats.org/drawingml/2006/spreadsheetDrawing" xmlns:a="http://schemas.openxmlformats.org/drawingml/2006/main">
  <xdr:twoCellAnchor>
    <xdr:from>
      <xdr:col>0</xdr:col>
      <xdr:colOff>1327149</xdr:colOff>
      <xdr:row>76</xdr:row>
      <xdr:rowOff>0</xdr:rowOff>
    </xdr:from>
    <xdr:to>
      <xdr:col>1</xdr:col>
      <xdr:colOff>3626649</xdr:colOff>
      <xdr:row>76</xdr:row>
      <xdr:rowOff>11154</xdr:rowOff>
    </xdr:to>
    <xdr:grpSp>
      <xdr:nvGrpSpPr>
        <xdr:cNvPr id="13" name="Group 12">
          <a:extLst>
            <a:ext uri="{FF2B5EF4-FFF2-40B4-BE49-F238E27FC236}">
              <a16:creationId xmlns:a16="http://schemas.microsoft.com/office/drawing/2014/main" id="{BB5EF827-537C-45F8-870C-544DC2285AF6}"/>
            </a:ext>
          </a:extLst>
        </xdr:cNvPr>
        <xdr:cNvGrpSpPr/>
      </xdr:nvGrpSpPr>
      <xdr:grpSpPr>
        <a:xfrm>
          <a:off x="1327149" y="17449800"/>
          <a:ext cx="3633000" cy="11154"/>
          <a:chOff x="1317186" y="18299105"/>
          <a:chExt cx="3692362" cy="255860"/>
        </a:xfrm>
      </xdr:grpSpPr>
      <xdr:sp macro="" textlink="">
        <xdr:nvSpPr>
          <xdr:cNvPr id="14" name="TextBox 13">
            <a:hlinkClick xmlns:r="http://schemas.openxmlformats.org/officeDocument/2006/relationships" r:id="rId1"/>
            <a:extLst>
              <a:ext uri="{FF2B5EF4-FFF2-40B4-BE49-F238E27FC236}">
                <a16:creationId xmlns:a16="http://schemas.microsoft.com/office/drawing/2014/main" id="{5A9C876F-C05A-C050-FAA3-3A1690A5FDEA}"/>
              </a:ext>
            </a:extLst>
          </xdr:cNvPr>
          <xdr:cNvSpPr txBox="1"/>
        </xdr:nvSpPr>
        <xdr:spPr>
          <a:xfrm>
            <a:off x="1317186" y="18315705"/>
            <a:ext cx="2121495" cy="237353"/>
          </a:xfrm>
          <a:prstGeom prst="rect">
            <a:avLst/>
          </a:prstGeom>
          <a:no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u="sng">
                <a:solidFill>
                  <a:srgbClr val="0563C1"/>
                </a:solidFill>
                <a:latin typeface="Arial" panose="020B0604020202020204" pitchFamily="34" charset="0"/>
                <a:cs typeface="Arial" panose="020B0604020202020204" pitchFamily="34" charset="0"/>
              </a:rPr>
              <a:t>Company</a:t>
            </a:r>
            <a:r>
              <a:rPr lang="en-GB" sz="1100" u="sng" baseline="0">
                <a:solidFill>
                  <a:srgbClr val="0563C1"/>
                </a:solidFill>
                <a:latin typeface="Arial" panose="020B0604020202020204" pitchFamily="34" charset="0"/>
                <a:cs typeface="Arial" panose="020B0604020202020204" pitchFamily="34" charset="0"/>
              </a:rPr>
              <a:t> Scorecard - Select</a:t>
            </a:r>
            <a:r>
              <a:rPr lang="en-GB" sz="1100" u="none" baseline="0">
                <a:solidFill>
                  <a:srgbClr val="0563C1"/>
                </a:solidFill>
                <a:latin typeface="Arial" panose="020B0604020202020204" pitchFamily="34" charset="0"/>
                <a:cs typeface="Arial" panose="020B0604020202020204" pitchFamily="34" charset="0"/>
              </a:rPr>
              <a:t> </a:t>
            </a:r>
            <a:r>
              <a:rPr lang="en-GB" sz="1100" u="none" baseline="0">
                <a:solidFill>
                  <a:schemeClr val="tx1"/>
                </a:solidFill>
                <a:latin typeface="Arial" panose="020B0604020202020204" pitchFamily="34" charset="0"/>
                <a:cs typeface="Arial" panose="020B0604020202020204" pitchFamily="34" charset="0"/>
              </a:rPr>
              <a:t>&amp;</a:t>
            </a:r>
            <a:endParaRPr lang="en-GB" sz="1100" u="none">
              <a:solidFill>
                <a:schemeClr val="tx1"/>
              </a:solidFill>
              <a:latin typeface="Arial" panose="020B0604020202020204" pitchFamily="34" charset="0"/>
              <a:cs typeface="Arial" panose="020B0604020202020204" pitchFamily="34" charset="0"/>
            </a:endParaRPr>
          </a:p>
        </xdr:txBody>
      </xdr:sp>
      <xdr:sp macro="" textlink="">
        <xdr:nvSpPr>
          <xdr:cNvPr id="15" name="TextBox 14">
            <a:hlinkClick xmlns:r="http://schemas.openxmlformats.org/officeDocument/2006/relationships" r:id="rId2"/>
            <a:extLst>
              <a:ext uri="{FF2B5EF4-FFF2-40B4-BE49-F238E27FC236}">
                <a16:creationId xmlns:a16="http://schemas.microsoft.com/office/drawing/2014/main" id="{2FB3AD9C-C350-0D69-DD07-862684D6B6C6}"/>
              </a:ext>
            </a:extLst>
          </xdr:cNvPr>
          <xdr:cNvSpPr txBox="1"/>
        </xdr:nvSpPr>
        <xdr:spPr>
          <a:xfrm>
            <a:off x="3265624" y="18299105"/>
            <a:ext cx="1743924" cy="2558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GB" sz="1100" u="sng">
                <a:solidFill>
                  <a:srgbClr val="0563C1"/>
                </a:solidFill>
                <a:latin typeface="Arial" panose="020B0604020202020204" pitchFamily="34" charset="0"/>
                <a:cs typeface="Arial" panose="020B0604020202020204" pitchFamily="34" charset="0"/>
              </a:rPr>
              <a:t>Company Comparisons:</a:t>
            </a:r>
          </a:p>
        </xdr:txBody>
      </xdr:sp>
    </xdr:grpSp>
    <xdr:clientData/>
  </xdr:twoCellAnchor>
  <xdr:twoCellAnchor editAs="oneCell">
    <xdr:from>
      <xdr:col>1</xdr:col>
      <xdr:colOff>13252</xdr:colOff>
      <xdr:row>19</xdr:row>
      <xdr:rowOff>125896</xdr:rowOff>
    </xdr:from>
    <xdr:to>
      <xdr:col>1</xdr:col>
      <xdr:colOff>6116872</xdr:colOff>
      <xdr:row>31</xdr:row>
      <xdr:rowOff>83158</xdr:rowOff>
    </xdr:to>
    <xdr:pic>
      <xdr:nvPicPr>
        <xdr:cNvPr id="17" name="Picture 16">
          <a:extLst>
            <a:ext uri="{FF2B5EF4-FFF2-40B4-BE49-F238E27FC236}">
              <a16:creationId xmlns:a16="http://schemas.microsoft.com/office/drawing/2014/main" id="{23743E91-7E83-DBF0-5E9D-36186F6BBC3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84852" y="8030818"/>
          <a:ext cx="6103620" cy="22035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13252</xdr:colOff>
      <xdr:row>34</xdr:row>
      <xdr:rowOff>159027</xdr:rowOff>
    </xdr:from>
    <xdr:to>
      <xdr:col>1</xdr:col>
      <xdr:colOff>5088172</xdr:colOff>
      <xdr:row>39</xdr:row>
      <xdr:rowOff>140142</xdr:rowOff>
    </xdr:to>
    <xdr:pic>
      <xdr:nvPicPr>
        <xdr:cNvPr id="18" name="Picture 17">
          <a:extLst>
            <a:ext uri="{FF2B5EF4-FFF2-40B4-BE49-F238E27FC236}">
              <a16:creationId xmlns:a16="http://schemas.microsoft.com/office/drawing/2014/main" id="{2E7F8B12-0470-D4E2-324E-E40BCF66AE52}"/>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384852" y="10827027"/>
          <a:ext cx="5074920" cy="1352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13252</xdr:colOff>
      <xdr:row>42</xdr:row>
      <xdr:rowOff>159025</xdr:rowOff>
    </xdr:from>
    <xdr:to>
      <xdr:col>1</xdr:col>
      <xdr:colOff>5088172</xdr:colOff>
      <xdr:row>52</xdr:row>
      <xdr:rowOff>1987</xdr:rowOff>
    </xdr:to>
    <xdr:pic>
      <xdr:nvPicPr>
        <xdr:cNvPr id="19" name="Picture 18">
          <a:extLst>
            <a:ext uri="{FF2B5EF4-FFF2-40B4-BE49-F238E27FC236}">
              <a16:creationId xmlns:a16="http://schemas.microsoft.com/office/drawing/2014/main" id="{7A2CE988-F5DF-300E-BB0A-4C1819602EE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84852" y="12715460"/>
          <a:ext cx="5074920" cy="1565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39757</xdr:colOff>
      <xdr:row>55</xdr:row>
      <xdr:rowOff>66261</xdr:rowOff>
    </xdr:from>
    <xdr:to>
      <xdr:col>2</xdr:col>
      <xdr:colOff>3156337</xdr:colOff>
      <xdr:row>71</xdr:row>
      <xdr:rowOff>54002</xdr:rowOff>
    </xdr:to>
    <xdr:pic>
      <xdr:nvPicPr>
        <xdr:cNvPr id="2" name="Picture 1">
          <a:extLst>
            <a:ext uri="{FF2B5EF4-FFF2-40B4-BE49-F238E27FC236}">
              <a16:creationId xmlns:a16="http://schemas.microsoft.com/office/drawing/2014/main" id="{71AE12E9-43AE-9071-4DF6-2CF4E193A51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11357" y="13888278"/>
          <a:ext cx="9934823" cy="2744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3421380</xdr:colOff>
      <xdr:row>0</xdr:row>
      <xdr:rowOff>68580</xdr:rowOff>
    </xdr:from>
    <xdr:to>
      <xdr:col>9</xdr:col>
      <xdr:colOff>937260</xdr:colOff>
      <xdr:row>1</xdr:row>
      <xdr:rowOff>129540</xdr:rowOff>
    </xdr:to>
    <xdr:sp macro="" textlink="">
      <xdr:nvSpPr>
        <xdr:cNvPr id="3" name="TextBox 2">
          <a:hlinkClick xmlns:r="http://schemas.openxmlformats.org/officeDocument/2006/relationships" r:id="rId1"/>
          <a:extLst>
            <a:ext uri="{FF2B5EF4-FFF2-40B4-BE49-F238E27FC236}">
              <a16:creationId xmlns:a16="http://schemas.microsoft.com/office/drawing/2014/main" id="{BCE90D92-CEB2-DD45-9A32-6CBAEE8EFB9B}"/>
            </a:ext>
          </a:extLst>
        </xdr:cNvPr>
        <xdr:cNvSpPr txBox="1"/>
      </xdr:nvSpPr>
      <xdr:spPr>
        <a:xfrm>
          <a:off x="3901440" y="68580"/>
          <a:ext cx="7863840" cy="251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For more details on the methodology</a:t>
          </a:r>
          <a:r>
            <a:rPr lang="en-GB" sz="1100" baseline="0">
              <a:latin typeface="Arial" panose="020B0604020202020204" pitchFamily="34" charset="0"/>
              <a:cs typeface="Arial" panose="020B0604020202020204" pitchFamily="34" charset="0"/>
            </a:rPr>
            <a:t> and how to use this worksheet please see the documentation in </a:t>
          </a:r>
          <a:r>
            <a:rPr lang="en-GB" sz="1100" b="1" u="sng" baseline="0">
              <a:solidFill>
                <a:srgbClr val="0070C0"/>
              </a:solidFill>
              <a:latin typeface="Arial" panose="020B0604020202020204" pitchFamily="34" charset="0"/>
              <a:cs typeface="Arial" panose="020B0604020202020204" pitchFamily="34" charset="0"/>
            </a:rPr>
            <a:t>How the NZS works</a:t>
          </a:r>
          <a:endParaRPr lang="en-GB" sz="1100" b="1" u="sng">
            <a:solidFill>
              <a:srgbClr val="0070C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533400</xdr:colOff>
      <xdr:row>0</xdr:row>
      <xdr:rowOff>167640</xdr:rowOff>
    </xdr:from>
    <xdr:to>
      <xdr:col>10</xdr:col>
      <xdr:colOff>30480</xdr:colOff>
      <xdr:row>0</xdr:row>
      <xdr:rowOff>419100</xdr:rowOff>
    </xdr:to>
    <xdr:sp macro="" textlink="">
      <xdr:nvSpPr>
        <xdr:cNvPr id="2" name="TextBox 1">
          <a:hlinkClick xmlns:r="http://schemas.openxmlformats.org/officeDocument/2006/relationships" r:id="rId1"/>
          <a:extLst>
            <a:ext uri="{FF2B5EF4-FFF2-40B4-BE49-F238E27FC236}">
              <a16:creationId xmlns:a16="http://schemas.microsoft.com/office/drawing/2014/main" id="{DF239346-F92C-4C59-BAF5-71002BB2A7C4}"/>
            </a:ext>
          </a:extLst>
        </xdr:cNvPr>
        <xdr:cNvSpPr txBox="1"/>
      </xdr:nvSpPr>
      <xdr:spPr>
        <a:xfrm>
          <a:off x="2697480" y="167640"/>
          <a:ext cx="9875520" cy="251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For more details on the methodology</a:t>
          </a:r>
          <a:r>
            <a:rPr lang="en-GB" sz="1100" baseline="0">
              <a:latin typeface="Arial" panose="020B0604020202020204" pitchFamily="34" charset="0"/>
              <a:cs typeface="Arial" panose="020B0604020202020204" pitchFamily="34" charset="0"/>
            </a:rPr>
            <a:t> and how to use this worksheet please see the documentation in </a:t>
          </a:r>
          <a:r>
            <a:rPr lang="en-GB" sz="1100" b="1" u="sng" baseline="0">
              <a:solidFill>
                <a:srgbClr val="0070C0"/>
              </a:solidFill>
              <a:latin typeface="Arial" panose="020B0604020202020204" pitchFamily="34" charset="0"/>
              <a:cs typeface="Arial" panose="020B0604020202020204" pitchFamily="34" charset="0"/>
            </a:rPr>
            <a:t>How the NZS works</a:t>
          </a:r>
          <a:endParaRPr lang="en-GB" sz="1100" b="1" u="sng">
            <a:solidFill>
              <a:srgbClr val="0070C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lsecloud.sharepoint.com/sites/tpi/Department%20Documents/Net%20Zero%20Standards/Diversified%20Mining/_V2%20(2024-2025)/dataset/NZS%20DM%20Prelim%20Dataset%2012-24.xlsx" TargetMode="External"/><Relationship Id="rId1" Type="http://schemas.openxmlformats.org/officeDocument/2006/relationships/externalLinkPath" Target="NZS%20DM%20Prelim%20Dataset%201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ethodology Ref"/>
      <sheetName val="Scoring Results &gt;"/>
      <sheetName val="Company final % overview"/>
      <sheetName val="Company Final (%)"/>
      <sheetName val="NZS DM and CA100"/>
      <sheetName val="CA100 2024 Scores"/>
      <sheetName val="NZS DM Summary"/>
      <sheetName val="NZS DM Regional Summary"/>
      <sheetName val="NZS DM Coal Summary"/>
      <sheetName val="NZS DM Analyses"/>
      <sheetName val="Assessment Sheets &gt;"/>
      <sheetName val="Anglo American"/>
      <sheetName val="BHP Group"/>
      <sheetName val="Glencore"/>
      <sheetName val="Rio Tinto"/>
      <sheetName val="Teck Resources"/>
    </sheetNames>
    <sheetDataSet>
      <sheetData sheetId="0"/>
      <sheetData sheetId="1"/>
      <sheetData sheetId="2"/>
      <sheetData sheetId="3"/>
      <sheetData sheetId="4"/>
      <sheetData sheetId="5">
        <row r="11">
          <cell r="B11" t="str">
            <v>Indicator 1: Net-zero GHG Emissions by 2050 (Or Sooner) Ambition</v>
          </cell>
        </row>
        <row r="12">
          <cell r="C12" t="str">
            <v>1.1: Net-zero GHG Emissions by 2050 (Or Sooner) Ambition</v>
          </cell>
        </row>
        <row r="13">
          <cell r="C13" t="str">
            <v>1.1.a: Qualitative Ambition Statement</v>
          </cell>
        </row>
        <row r="14">
          <cell r="C14" t="str">
            <v>1.1.b: Coverage of Scope 3 GHG emissions categories</v>
          </cell>
        </row>
        <row r="15">
          <cell r="B15" t="str">
            <v>Indicator 2: Long-term (2036-2050) GHG Reduction Target(s)</v>
          </cell>
        </row>
        <row r="16">
          <cell r="C16" t="str">
            <v>2.1: Long-term (2036-2050) GHG Reduction Target(s)</v>
          </cell>
        </row>
        <row r="17">
          <cell r="C17" t="str">
            <v>2.2: Long-term GHG reduction target coverage</v>
          </cell>
        </row>
        <row r="18">
          <cell r="C18" t="str">
            <v>2.2.a: Coverage of Scope 1 and Scope 2 GHG emissions</v>
          </cell>
        </row>
        <row r="19">
          <cell r="C19" t="str">
            <v>2.2.b: Coverage of Scope 3 GHG categories</v>
          </cell>
        </row>
        <row r="20">
          <cell r="C20" t="str">
            <v xml:space="preserve">2.3: Paris Agreement alignment of target carbon intensity </v>
          </cell>
        </row>
        <row r="21">
          <cell r="B21" t="str">
            <v>Indicator 3: Medium-term (2028-2035) GHG Reduction Target(s)</v>
          </cell>
        </row>
        <row r="22">
          <cell r="C22" t="str">
            <v>3.1: Medium-term (2028-2035) GHG Reduction Target(s)</v>
          </cell>
        </row>
        <row r="23">
          <cell r="C23" t="str">
            <v>3.2: Medium-term (2028-2035) GHG Reduction Target(s) emissions coverage</v>
          </cell>
        </row>
        <row r="24">
          <cell r="C24" t="str">
            <v>3.2.a: Coverage of Scope 1 and Scope 2 GHG emissions</v>
          </cell>
        </row>
        <row r="25">
          <cell r="C25" t="str">
            <v>3.2.b: Coverage of Scope 3 GHG categories</v>
          </cell>
        </row>
        <row r="26">
          <cell r="C26" t="str">
            <v xml:space="preserve">3.3: Paris Agreement alignment of target carbon intensity </v>
          </cell>
        </row>
        <row r="27">
          <cell r="C27" t="str">
            <v>3.4: Conversion of intensity target to projected absolute emissions reductions</v>
          </cell>
        </row>
        <row r="28">
          <cell r="B28" t="str">
            <v>Indicator 4: Short-term (up to 2027) GHG Reduction Target(s)</v>
          </cell>
        </row>
        <row r="29">
          <cell r="C29" t="str">
            <v>4.1: Short-term (up to 2027) GHG Reduction Target(s)</v>
          </cell>
        </row>
        <row r="30">
          <cell r="C30" t="str">
            <v>4.2: Short-term (up to 2027) GHG Reduction Target(s) emissions coverage</v>
          </cell>
        </row>
        <row r="31">
          <cell r="C31" t="str">
            <v>4.2.a: Coverage of Scope 1 and Scope 2 GHG emissions</v>
          </cell>
        </row>
        <row r="32">
          <cell r="C32" t="str">
            <v>4.2.b: Coverage of Scope 3 GHG categories</v>
          </cell>
        </row>
        <row r="33">
          <cell r="C33" t="str">
            <v xml:space="preserve">4.3: Paris Agreement alignment of target carbon intensity </v>
          </cell>
        </row>
        <row r="34">
          <cell r="B34" t="str">
            <v xml:space="preserve">Indicator 5: Decarbonisation Strategy </v>
          </cell>
        </row>
        <row r="35">
          <cell r="C35" t="str">
            <v>5.1: Decarbonisation strategy (Target Delivery)</v>
          </cell>
        </row>
        <row r="36">
          <cell r="C36" t="str">
            <v>5.1.a: Action identification for target delivery</v>
          </cell>
        </row>
        <row r="37">
          <cell r="C37" t="str">
            <v>5.1.b: Quantification of decarbonisation levers</v>
          </cell>
        </row>
        <row r="38">
          <cell r="C38" t="str">
            <v>5.1.c: Disclosure of offsets &amp; negative emissions technologies</v>
          </cell>
        </row>
        <row r="39">
          <cell r="C39" t="str">
            <v>5.1.d: Disclosure of abatement measures</v>
          </cell>
        </row>
        <row r="40">
          <cell r="C40" t="str">
            <v>5.2: Role of climate solutions in decarbonisation strategy</v>
          </cell>
        </row>
        <row r="41">
          <cell r="C41" t="str">
            <v xml:space="preserve">5.2.a: Disclosure of revenue/production from climate solutions </v>
          </cell>
        </row>
        <row r="42">
          <cell r="C42" t="str">
            <v>5.2.b: Target setting for increased revenue/production from climate solutions</v>
          </cell>
        </row>
        <row r="43">
          <cell r="B43" t="str">
            <v>Indicator 6: Capital Allocation</v>
          </cell>
        </row>
        <row r="44">
          <cell r="C44" t="str">
            <v>6.1: Decarbonisation of capital expenditures (CapEx)</v>
          </cell>
        </row>
        <row r="45">
          <cell r="C45" t="str">
            <v>6.1.a: Commitment to phase-out carbon-intensive assets/products</v>
          </cell>
        </row>
        <row r="46">
          <cell r="C46" t="str">
            <v>6.1.b: Disclosure of CapEx allocation to unabated carbon-intensive assets/products</v>
          </cell>
        </row>
        <row r="50">
          <cell r="B50" t="str">
            <v xml:space="preserve">Indicator 7: Climate Policy Engagement </v>
          </cell>
        </row>
        <row r="51">
          <cell r="C51" t="str">
            <v>7.1: Paris-aligned climate policy engagement</v>
          </cell>
        </row>
        <row r="52">
          <cell r="C52" t="str">
            <v xml:space="preserve">7.1.a: Commitment to Paris-aligned lobbying  </v>
          </cell>
        </row>
        <row r="53">
          <cell r="C53" t="str">
            <v>7.1.b: Commitment to advocate for Paris-aligned lobbying within relevant trade associations</v>
          </cell>
        </row>
        <row r="54">
          <cell r="C54" t="str">
            <v>7.1.c: Commitment to 1.5°C-aligned lobbying</v>
          </cell>
        </row>
        <row r="55">
          <cell r="C55" t="str">
            <v>7.2: Review of climate policy engagement positions and activities</v>
          </cell>
        </row>
        <row r="56">
          <cell r="C56" t="str">
            <v>7.2.a: Published review of own policy positions' Paris-alignment and advocacy</v>
          </cell>
        </row>
        <row r="57">
          <cell r="C57" t="str">
            <v>7.2.b: Review of trade associations'  positions and consequential actions taken</v>
          </cell>
        </row>
        <row r="58">
          <cell r="B58" t="str">
            <v>Indicator 8: Climate Governance</v>
          </cell>
        </row>
        <row r="59">
          <cell r="C59" t="str">
            <v xml:space="preserve">8.1: Board oversight of climate change </v>
          </cell>
        </row>
        <row r="60">
          <cell r="C60" t="str">
            <v>8.1.a: Disclosure of Board Committee oversight of climate change risks</v>
          </cell>
        </row>
        <row r="61">
          <cell r="C61" t="str">
            <v>8.1.b: Board level position named with responsibility for climate change</v>
          </cell>
        </row>
        <row r="62">
          <cell r="C62" t="str">
            <v>8.2: Inclusion of climate elements in executive remuneration scheme</v>
          </cell>
        </row>
        <row r="63">
          <cell r="C63" t="str">
            <v>8.2.a: Incorporation of climate change performance as KPI for at least one senior executive</v>
          </cell>
        </row>
        <row r="64">
          <cell r="C64" t="str">
            <v>8.2.b: Incorporation of progress on GHG reduction targets as KPI for at least one senior executive</v>
          </cell>
        </row>
        <row r="65">
          <cell r="C65" t="str">
            <v xml:space="preserve">8.3: Board competencies/capabilities to assess and manage climate-related risks and opportunities </v>
          </cell>
        </row>
        <row r="66">
          <cell r="C66" t="str">
            <v>8.3.a: Assessment and reporting of Board climate competencies</v>
          </cell>
        </row>
        <row r="67">
          <cell r="C67" t="str">
            <v>8.3.b: Criteria for assessment of Board climate competencies</v>
          </cell>
        </row>
        <row r="68">
          <cell r="B68" t="str">
            <v>Indicator 9: Just Transition</v>
          </cell>
        </row>
        <row r="69">
          <cell r="C69" t="str">
            <v>9.1: Commitment to Just Transition principles</v>
          </cell>
        </row>
        <row r="70">
          <cell r="C70" t="str">
            <v xml:space="preserve">9.1.a: Commitment to decarbonise in line with Just Transition principles </v>
          </cell>
        </row>
        <row r="71">
          <cell r="C71" t="str">
            <v>9.1.b: Commitment to workers affected by decarbonisation efforts</v>
          </cell>
        </row>
        <row r="72">
          <cell r="C72" t="str">
            <v xml:space="preserve">9.1.c: Commitment to consult and seek consent from affected communities </v>
          </cell>
        </row>
        <row r="73">
          <cell r="C73" t="str">
            <v xml:space="preserve">9.2: Disclosure of Just Transition planning and progress monitoring </v>
          </cell>
        </row>
        <row r="74">
          <cell r="C74" t="str">
            <v>9.2.a: Development of Just Transition plan</v>
          </cell>
        </row>
        <row r="75">
          <cell r="C75" t="str">
            <v>9.2.b: Just Transition plan developed in consultation with affected stakeholders</v>
          </cell>
        </row>
        <row r="76">
          <cell r="C76" t="str">
            <v>9.2.c: Disclosure of KPIs for Just Transition plan</v>
          </cell>
        </row>
        <row r="77">
          <cell r="B77" t="str">
            <v>Indicator 10: TCFD Disclosure</v>
          </cell>
        </row>
        <row r="78">
          <cell r="C78" t="str">
            <v>10.1: Commitment to implementation of TCFD recommendations</v>
          </cell>
        </row>
        <row r="79">
          <cell r="C79" t="str">
            <v xml:space="preserve">10.1.a: Public alignment with TCFD recommendations </v>
          </cell>
        </row>
        <row r="80">
          <cell r="C80" t="str">
            <v>10.1.b: Sign-posting of TCFD aligned disclosures in annual reporting or publishing of TCFD report</v>
          </cell>
        </row>
        <row r="81">
          <cell r="C81" t="str">
            <v xml:space="preserve">10.2: Climate scenario testing for strategic and operational resilience </v>
          </cell>
        </row>
        <row r="82">
          <cell r="C82" t="str">
            <v xml:space="preserve">10.2.a: Conducting and disclosing results of cllimate-related scenario analysis </v>
          </cell>
        </row>
        <row r="83">
          <cell r="C83" t="str">
            <v>10.2.b: Scenario analysis coverage and reporting</v>
          </cell>
        </row>
        <row r="84">
          <cell r="B84" t="str">
            <v xml:space="preserve">Indicator 11: Historical GHG Emissions Reductions </v>
          </cell>
        </row>
      </sheetData>
      <sheetData sheetId="6">
        <row r="15">
          <cell r="B15" t="str">
            <v>2.i.a</v>
          </cell>
          <cell r="D15" t="str">
            <v>Alignment</v>
          </cell>
          <cell r="E15" t="str">
            <v>The reduction in Scope 3 absolute emissions implied by 2.2b is in-line or below the relevant Net Zero pathway</v>
          </cell>
        </row>
        <row r="18">
          <cell r="B18" t="str">
            <v>3.i.a</v>
          </cell>
          <cell r="D18" t="str">
            <v>Alignment</v>
          </cell>
          <cell r="E18" t="str">
            <v>The reduction in Scope 3 absolute emissions implied by 3.2b is in-line or below the relevant Net Zero pathway</v>
          </cell>
        </row>
        <row r="21">
          <cell r="B21" t="str">
            <v>4.i.a</v>
          </cell>
          <cell r="D21" t="str">
            <v>Alignment</v>
          </cell>
          <cell r="E21" t="str">
            <v>The reduction in Scope 3 absolute emissions implied by 4.2b is in-line or below the relevant Net Zero pathway</v>
          </cell>
        </row>
        <row r="24">
          <cell r="B24" t="str">
            <v>5.i.a</v>
          </cell>
          <cell r="D24" t="str">
            <v>Disclosure</v>
          </cell>
          <cell r="E24" t="str">
            <v>The company indicates the contribution (in % or tCO2) of point-source carbon capture and geological storage (excluding EOR) to its LT target AND (if relevant) have any contributions of other value chain actors been set out</v>
          </cell>
        </row>
        <row r="25">
          <cell r="B25" t="str">
            <v>5.i.b</v>
          </cell>
          <cell r="D25" t="str">
            <v>Alignment</v>
          </cell>
          <cell r="E25" t="str">
            <v>The company indicates the contribution (in % or tCO2) of carbon dioxide removal measures (BECCS, DACCS, NbS) to its LT target that it intends to pay for or operate</v>
          </cell>
        </row>
        <row r="26">
          <cell r="B26" t="str">
            <v>5.i.c</v>
          </cell>
          <cell r="D26" t="str">
            <v>Disclosure</v>
          </cell>
          <cell r="E26" t="str">
            <v>The company indicates the contribution (in % or tCO2) of point-source carbon capture and geological storage (excluding EOR) to its MT target AND (if relevant) have any contributions of other value chain actors been set out</v>
          </cell>
        </row>
        <row r="27">
          <cell r="B27" t="str">
            <v>5.i.d</v>
          </cell>
          <cell r="D27" t="str">
            <v>Disclosure</v>
          </cell>
          <cell r="E27" t="str">
            <v>The company indicates the contribution (in % or tCO2) of carbon dioxide removal measures (BECCS, DACCS, NbS) to its MT target that it intends to pay for or operate</v>
          </cell>
        </row>
        <row r="28">
          <cell r="B28" t="str">
            <v>5.i.e</v>
          </cell>
          <cell r="D28" t="str">
            <v>DIsclosure</v>
          </cell>
          <cell r="E28" t="str">
            <v>The company indicates the contribution (in % or tCO2) of point-source carbon capture and geological storage (excluding EOR) to its ST target AND (if relevant) have any contributions of other value chain actors been set out</v>
          </cell>
        </row>
        <row r="29">
          <cell r="B29" t="str">
            <v>5.i.f</v>
          </cell>
          <cell r="D29" t="str">
            <v>Disclosure</v>
          </cell>
          <cell r="E29" t="str">
            <v>The company indicates the contribution (in % or tCO2) of carbon dioxide removal measures (BECCS, DACCS, NbS) to its ST target that it intends to pay for or operate</v>
          </cell>
        </row>
        <row r="30">
          <cell r="B30" t="str">
            <v>5.i.g</v>
          </cell>
          <cell r="D30" t="str">
            <v>Disclosure</v>
          </cell>
          <cell r="E30" t="str">
            <v>Is the total contribution of neutralising measures to the emissions reductions implied by the short, medium and long-term strategy disclosed, and is this less than 50% in each case?</v>
          </cell>
        </row>
        <row r="31">
          <cell r="B31" t="str">
            <v>5.i.h</v>
          </cell>
          <cell r="D31" t="str">
            <v>Disclosure</v>
          </cell>
          <cell r="E31" t="str">
            <v>The company has published information setting out the feasibility of neutralising measures it is planning to use to deliver its emissions reduction targets. This should include: information on technical feasibility and integrity AND forward-looking guidance on expected investment AND indicative timelines to each being operational</v>
          </cell>
        </row>
        <row r="33">
          <cell r="B33" t="str">
            <v>5.ii.a</v>
          </cell>
          <cell r="D33" t="str">
            <v>Solutions</v>
          </cell>
          <cell r="E33" t="str">
            <v>The company discloses production of each KTM it produced in the last financial year (in units of mass)</v>
          </cell>
        </row>
        <row r="34">
          <cell r="B34" t="str">
            <v>5.ii.b</v>
          </cell>
          <cell r="D34" t="str">
            <v>Solutions</v>
          </cell>
          <cell r="E34" t="str">
            <v>The company discloses production of each OTM it produced in the last financial year (in units of mass)</v>
          </cell>
        </row>
        <row r="35">
          <cell r="B35" t="str">
            <v>5.ii.c</v>
          </cell>
          <cell r="D35" t="str">
            <v>Solutions</v>
          </cell>
          <cell r="E35" t="str">
            <v>The company discloses revenue for each KTM it produced in the last financial year</v>
          </cell>
        </row>
        <row r="36">
          <cell r="B36" t="str">
            <v>5.ii.d</v>
          </cell>
          <cell r="D36" t="str">
            <v>Solutions</v>
          </cell>
          <cell r="E36" t="str">
            <v>The company discloses revenue for OTMs it produced in the last financial year (either per commodity or as aggregated; if the latter, materials outside OTM scope should not be included)</v>
          </cell>
        </row>
        <row r="37">
          <cell r="B37" t="str">
            <v>5.ii.e</v>
          </cell>
          <cell r="D37" t="str">
            <v>Solutions</v>
          </cell>
          <cell r="E37" t="str">
            <v>The company publishes disclosure establishing that, for each KTM it produces, all production is from mine sites certified by an independent responsible mining standard OR on a clearly defined pathway to achieve certification (in line with JT indicator 9.iii.a)</v>
          </cell>
        </row>
        <row r="38">
          <cell r="B38" t="str">
            <v>5.ii.f</v>
          </cell>
          <cell r="D38" t="str">
            <v>Solutions</v>
          </cell>
          <cell r="E38" t="str">
            <v>The company discloses the emissions intensity of production of each KTM (with a mass of production denominator), OR absolute scope 1 &amp; 2 emissions and production for each KTM (disclosure should include all parts of mining and processing undertaken using a comprehensive emissions accounting boundary)</v>
          </cell>
        </row>
        <row r="39">
          <cell r="B39" t="str">
            <v>5.ii.g</v>
          </cell>
          <cell r="D39" t="str">
            <v>Solutions</v>
          </cell>
          <cell r="E39" t="str">
            <v>The company discloses forward-looking guidance, with a timeline (minimum 5 years ahead), for the production of each KTM it produces</v>
          </cell>
        </row>
        <row r="41">
          <cell r="B41" t="str">
            <v>5.iii.a</v>
          </cell>
          <cell r="D41" t="str">
            <v>Disclosure</v>
          </cell>
          <cell r="E41" t="str">
            <v>The company has a target to reduce its operational emissions (scopes 1 &amp; 2) to net zero by 2050 or earlier</v>
          </cell>
        </row>
        <row r="42">
          <cell r="B42" t="str">
            <v>5.iii.b</v>
          </cell>
          <cell r="D42" t="str">
            <v>Disclosure</v>
          </cell>
          <cell r="E42" t="str">
            <v>The operational emissions reduction target (scope 1 &amp; 2) in 5.iii.a includes short- and medium-term components</v>
          </cell>
        </row>
        <row r="43">
          <cell r="B43" t="str">
            <v>5.iii.c</v>
          </cell>
          <cell r="D43" t="str">
            <v>Alignment</v>
          </cell>
          <cell r="E43" t="str">
            <v xml:space="preserve">The operational emissions target is aligned with a 1.5 °C pathway (where alignment is determined using cumulative benchmark divergence over 2019-2050) </v>
          </cell>
        </row>
        <row r="44">
          <cell r="B44" t="str">
            <v>5.iii.d</v>
          </cell>
          <cell r="D44" t="str">
            <v>Disclosure</v>
          </cell>
          <cell r="E44" t="str">
            <v>The company has a strategy for reaching net zero operational emissions and interim targets that includes the quantification of major components, and specifying the contributions of neutralising measures (including CCS), reductions in electricity and methane emissions (see 5.iii.d and 5.iv) where relevant</v>
          </cell>
        </row>
        <row r="45">
          <cell r="B45" t="str">
            <v>5.iii.e</v>
          </cell>
          <cell r="D45" t="str">
            <v>Disclosure</v>
          </cell>
          <cell r="E45" t="str">
            <v>The company has a separate target to reduce its operational electricity emissions (scope 2)</v>
          </cell>
        </row>
        <row r="46">
          <cell r="B46" t="str">
            <v>5.iii.f</v>
          </cell>
          <cell r="D46" t="str">
            <v>Alignment</v>
          </cell>
          <cell r="E46" t="str">
            <v xml:space="preserve">The electricity target is aligned with a 1.5 °C pathway (where alignment is determined using cumulative benchmark divergence over 2019-2050) </v>
          </cell>
        </row>
        <row r="47">
          <cell r="B47" t="str">
            <v>5.iii.g</v>
          </cell>
          <cell r="D47" t="str">
            <v>Disclosure</v>
          </cell>
          <cell r="E47" t="str">
            <v>The strategy to reduce emissions from electricity use is clearly stated and quantified in terms of underlying contributions (at least on a MT horizon)</v>
          </cell>
        </row>
        <row r="49">
          <cell r="B49" t="str">
            <v>5.iv.a</v>
          </cell>
          <cell r="D49" t="str">
            <v>Disclosure</v>
          </cell>
          <cell r="E49" t="str">
            <v>The company has committed to increase the coverage and quality of methane reporting across all coal assets, including after mine closure, using best available techniques and including external verification</v>
          </cell>
        </row>
        <row r="50">
          <cell r="B50" t="str">
            <v>5.iv.b</v>
          </cell>
          <cell r="D50" t="str">
            <v>Disclosure</v>
          </cell>
          <cell r="E50" t="str">
            <v>The company has provided a methodology for how its methane emissions are reported, including the roles of direct measurement and emission factors, on a mine-by-mine basis</v>
          </cell>
        </row>
        <row r="51">
          <cell r="B51" t="str">
            <v>5.iv.c</v>
          </cell>
          <cell r="D51" t="str">
            <v>Disclosure</v>
          </cell>
          <cell r="E51" t="str">
            <v>Does the company disclose targets to reduce methane emissions</v>
          </cell>
        </row>
        <row r="52">
          <cell r="B52" t="str">
            <v>5.iv.d</v>
          </cell>
          <cell r="D52" t="str">
            <v>Alignment</v>
          </cell>
          <cell r="E52" t="str">
            <v>The methane target is in-line or below that of a 1.5°C pathway, on either an intensity or absolute basis</v>
          </cell>
        </row>
        <row r="53">
          <cell r="B53" t="str">
            <v>5.iv.e</v>
          </cell>
          <cell r="D53" t="str">
            <v>Disclosure</v>
          </cell>
          <cell r="E53" t="str">
            <v>The company has set out a strategy to reduce its methane emissions that addresses methane emissions pre-, during- and post-mining, AND prioritises abatement of highest emitting coal mines</v>
          </cell>
        </row>
        <row r="55">
          <cell r="B55" t="str">
            <v>5.v.a</v>
          </cell>
          <cell r="D55" t="str">
            <v>Disclosure</v>
          </cell>
          <cell r="E55" t="str">
            <v>The company discloses scope 3 cat. 11 emissions targets specifically for its thermal coal activities</v>
          </cell>
        </row>
        <row r="56">
          <cell r="B56" t="str">
            <v>5.v.b</v>
          </cell>
          <cell r="D56" t="str">
            <v>Disclosure</v>
          </cell>
          <cell r="E56" t="str">
            <v>The company's thermal coal emissions target includes short-, medium-, and long-term components (where relevant)</v>
          </cell>
        </row>
        <row r="57">
          <cell r="B57" t="str">
            <v>5.v.c</v>
          </cell>
          <cell r="D57" t="str">
            <v>Alignment</v>
          </cell>
          <cell r="E57" t="str">
            <v xml:space="preserve">The thermal coal target is aligned with a 1.5 °C pathway (where alignment is determined using cumulative benchmark divergence over 2019-2050) </v>
          </cell>
        </row>
        <row r="58">
          <cell r="B58" t="str">
            <v>5.v.d</v>
          </cell>
          <cell r="D58" t="str">
            <v>Disclosure</v>
          </cell>
          <cell r="E58" t="str">
            <v>The company discloses the planned thermal coal production factored into its short, medium and long-term time horizons (expressed in units [Mt or TJ] and either a % or absolute change from a stated base year value)</v>
          </cell>
        </row>
        <row r="59">
          <cell r="B59" t="str">
            <v>5.v.e</v>
          </cell>
          <cell r="D59" t="str">
            <v>Alignment</v>
          </cell>
          <cell r="E59" t="str">
            <v>The LT production plans for thermal coal are consistent with the IEA NZE (-91% between 2021 and 2050)</v>
          </cell>
        </row>
        <row r="60">
          <cell r="B60" t="str">
            <v>5.v.f</v>
          </cell>
          <cell r="D60" t="str">
            <v>Alignment</v>
          </cell>
          <cell r="E60" t="str">
            <v>The MT production plans for thermal coal are consistent with the IEA NZE (-50% between 2021-2030)</v>
          </cell>
        </row>
        <row r="61">
          <cell r="B61" t="str">
            <v>5.v.g</v>
          </cell>
          <cell r="D61" t="str">
            <v>Disclosure</v>
          </cell>
          <cell r="E61" t="str">
            <v>If any of 5.v.c,e,f are No, has the company has given a reason</v>
          </cell>
        </row>
        <row r="62">
          <cell r="B62" t="str">
            <v>5.v.h</v>
          </cell>
          <cell r="D62" t="str">
            <v>Disclosure</v>
          </cell>
          <cell r="E62" t="str">
            <v>The company discloses the proportion of its thermal coal production going to facilities with publicly disclosed CCS plans</v>
          </cell>
        </row>
        <row r="64">
          <cell r="B64" t="str">
            <v>5.vi.a</v>
          </cell>
          <cell r="D64" t="str">
            <v>Disclosure</v>
          </cell>
          <cell r="E64" t="str">
            <v>The company discloses scope 3 cat. 11 emissions targets specifically for its metallurgical coal activities</v>
          </cell>
        </row>
        <row r="65">
          <cell r="B65" t="str">
            <v>5.vi.b</v>
          </cell>
          <cell r="D65" t="str">
            <v>Disclosure</v>
          </cell>
          <cell r="E65" t="str">
            <v>The company's metallurgical coal emissions target includes short-, medium-, and long-term components (where relevant)</v>
          </cell>
        </row>
        <row r="66">
          <cell r="B66" t="str">
            <v>5.vi.c</v>
          </cell>
          <cell r="D66" t="str">
            <v>Alignment</v>
          </cell>
          <cell r="E66" t="str">
            <v>The metallurgical coal target is aligned with a 1.5°C pathway (where alignment is determined using cumulative benchmark divergence over 2019-2050)</v>
          </cell>
        </row>
        <row r="67">
          <cell r="B67" t="str">
            <v>5.vi.d</v>
          </cell>
          <cell r="D67" t="str">
            <v>Disclosure</v>
          </cell>
          <cell r="E67" t="str">
            <v>The company discloses planned metallurgical coal production factored into its short, medium and long-term time horizons (expressed in units [Mt or TJ] and either a % or absolute change from a stated base year value</v>
          </cell>
        </row>
        <row r="68">
          <cell r="B68" t="str">
            <v>5.vi.e</v>
          </cell>
          <cell r="D68" t="str">
            <v>Alignment</v>
          </cell>
          <cell r="E68" t="str">
            <v>The LT production plans for metallurgical coal are consistent with the IEA NZE (-88% between 2021 and 2050)</v>
          </cell>
        </row>
        <row r="69">
          <cell r="B69" t="str">
            <v>5.vi.f</v>
          </cell>
          <cell r="D69" t="str">
            <v>Alignment</v>
          </cell>
          <cell r="E69" t="str">
            <v>The MT production plans for metallurgical coal are consistent with the IEA NZE (-30% between 2021-30)</v>
          </cell>
        </row>
        <row r="70">
          <cell r="B70" t="str">
            <v>5.vi.g</v>
          </cell>
          <cell r="D70" t="str">
            <v>Disclosure</v>
          </cell>
          <cell r="E70" t="str">
            <v xml:space="preserve">If any of 5.vi.c,e,f are No, has the company has given a reason </v>
          </cell>
        </row>
        <row r="71">
          <cell r="B71" t="str">
            <v>5.vi.h</v>
          </cell>
          <cell r="D71" t="str">
            <v>Disclosure</v>
          </cell>
          <cell r="E71" t="str">
            <v>The company discloses the proportion of its metallurgical coal production going to facilities with publicly disclosed CCS plans</v>
          </cell>
        </row>
        <row r="73">
          <cell r="B73" t="str">
            <v>5.vii.a</v>
          </cell>
          <cell r="D73" t="str">
            <v>Disclosure</v>
          </cell>
          <cell r="E73" t="str">
            <v xml:space="preserve">The company has a target to reduce its scope 3 cat. 10 emissions from iron ore </v>
          </cell>
        </row>
        <row r="74">
          <cell r="B74" t="str">
            <v>5.vii.b</v>
          </cell>
          <cell r="D74" t="str">
            <v>Disclosure</v>
          </cell>
          <cell r="E74" t="str">
            <v>The company has a target to reduce its scope 3 cat. 10 emissions from bauxite/alumina</v>
          </cell>
        </row>
        <row r="75">
          <cell r="B75" t="str">
            <v>5.vii.c</v>
          </cell>
          <cell r="D75" t="str">
            <v>Alignment</v>
          </cell>
          <cell r="E75" t="str">
            <v>The scope 3 cat. 10 emissions target for iron ore is aligned with a 1.5°C pathway (where alignment is determined using cumulative benchmark divergence over 2019-2050)</v>
          </cell>
        </row>
        <row r="76">
          <cell r="B76" t="str">
            <v>5.vii.d</v>
          </cell>
          <cell r="D76" t="str">
            <v>Alignment</v>
          </cell>
          <cell r="E76" t="str">
            <v>The scope 3 cat. 10 emissions target for bauxite/alumina is aligned with a 1.5°C pathway (where alignment is determined using cumulative benchmark divergence over 2019-2050)</v>
          </cell>
        </row>
        <row r="77">
          <cell r="B77" t="str">
            <v>5.vii.e</v>
          </cell>
          <cell r="D77" t="str">
            <v>Disclosure</v>
          </cell>
          <cell r="E77" t="str">
            <v>The company discloses the current proportion of direct iron ore AND (separately, where relevant) bauxite/alumina sales to customers with net zero targets by 2050 or earlier</v>
          </cell>
        </row>
        <row r="78">
          <cell r="B78" t="str">
            <v>5.vii.f</v>
          </cell>
          <cell r="D78" t="str">
            <v>Disclosure</v>
          </cell>
          <cell r="E78" t="str">
            <v>The company discloses details of projects and partnerships with customers that it Is undertaking to decarbonise its scope 3 category 10 emissions, stating the abatement potential arising from these efforts, and providing relevant milestones and timelines</v>
          </cell>
        </row>
        <row r="79">
          <cell r="B79" t="str">
            <v>5.vii.g</v>
          </cell>
          <cell r="D79" t="str">
            <v>Disclosure</v>
          </cell>
          <cell r="E79" t="str">
            <v>In the interests of enhancing the broader adoption of net zero, the company has disclosed a target for the number of customers it has engaged with regarding making net zero commitments and/or would expect to make new net-zero commitments consistent with 1.5°C over the next financial year and the proportion of its production (in Mt) these commitments might cover</v>
          </cell>
        </row>
        <row r="80">
          <cell r="B80" t="str">
            <v>5.vii.h</v>
          </cell>
          <cell r="D80" t="str">
            <v>Disclosure</v>
          </cell>
          <cell r="E80" t="str">
            <v>The company states its strategy for delivering the decarbonisation measures for its scope 3 category 10 emissions</v>
          </cell>
        </row>
        <row r="82">
          <cell r="B82" t="str">
            <v>5.viii.a</v>
          </cell>
          <cell r="D82" t="str">
            <v>Disclosure</v>
          </cell>
          <cell r="E82" t="str">
            <v>The company has a target to reduce its shipping emissions (an element of scope 3 cat. 4 &amp; 9)</v>
          </cell>
        </row>
        <row r="83">
          <cell r="B83" t="str">
            <v>5.viii.b</v>
          </cell>
          <cell r="D83" t="str">
            <v>Alignment</v>
          </cell>
          <cell r="E83" t="str">
            <v>The shipping emissions target is aligned with a 1.5°C pathway (where alignment is determined using cumulative benchmark divergence over 2019-2050)</v>
          </cell>
        </row>
        <row r="84">
          <cell r="B84" t="str">
            <v>5.viii.c</v>
          </cell>
          <cell r="D84" t="str">
            <v>Disclosure</v>
          </cell>
          <cell r="E84" t="str">
            <v>The company discloses a strategy to bring shipping emissions down</v>
          </cell>
        </row>
        <row r="87">
          <cell r="B87" t="str">
            <v>6.i.a</v>
          </cell>
          <cell r="D87" t="str">
            <v>Disclosure</v>
          </cell>
          <cell r="E87" t="str">
            <v xml:space="preserve">Disclose total group capex in both the last financial year and a forward-looking budget (minimum 3 years ahead) specifying the number of years included </v>
          </cell>
        </row>
        <row r="89">
          <cell r="B89" t="str">
            <v>6.ii.a</v>
          </cell>
          <cell r="D89" t="str">
            <v>Solutions</v>
          </cell>
          <cell r="E89" t="str">
            <v>The company discloses total investment (organic capex plus acquisitions) in production of KTMs in the last financial year (on a per-commodity basis)</v>
          </cell>
        </row>
        <row r="90">
          <cell r="B90" t="str">
            <v>6.ii.b</v>
          </cell>
          <cell r="D90" t="str">
            <v>Solutions</v>
          </cell>
          <cell r="E90" t="str">
            <v>The company discloses total investment (organic capex plus acquisitions) in production of OTMs in the last financial year (either per commodity or as aggregated; if the latter, materials outside of the OTM scope should not be included)</v>
          </cell>
        </row>
        <row r="91">
          <cell r="B91" t="str">
            <v>6.ii.c</v>
          </cell>
          <cell r="D91" t="str">
            <v>Solutions</v>
          </cell>
          <cell r="E91" t="str">
            <v>The company discloses forward-looking guidance for total investment (organic capex plus acquisitions) in production of KTMs (on a per-commodity basis; minimum 5 years ahead)</v>
          </cell>
        </row>
        <row r="93">
          <cell r="B93" t="str">
            <v>6.iii.a</v>
          </cell>
          <cell r="D93" t="str">
            <v>Disclosure</v>
          </cell>
          <cell r="E93" t="str">
            <v>The company has made a commitment to not invest in new coal capacity (including new mines, mine extensions and mine acquisitions)</v>
          </cell>
        </row>
        <row r="94">
          <cell r="B94" t="str">
            <v>6.iii.b</v>
          </cell>
          <cell r="D94" t="str">
            <v>Disclosure</v>
          </cell>
          <cell r="E94" t="str">
            <v>The company has disclosed thermal coal capex in the last financial year and a forward-looking budget (minimum 3 years ahead)</v>
          </cell>
        </row>
        <row r="95">
          <cell r="B95" t="str">
            <v>6.iii.c</v>
          </cell>
          <cell r="D95" t="str">
            <v>Disclosure</v>
          </cell>
          <cell r="E95" t="str">
            <v>The company has disclosed met coal capex in the last financial year and a forward-looking budget (minimum 3 years ahead)</v>
          </cell>
        </row>
        <row r="96">
          <cell r="B96" t="str">
            <v>6.iii.d</v>
          </cell>
          <cell r="D96" t="str">
            <v>Disclosure</v>
          </cell>
          <cell r="E96" t="str">
            <v>If the company has not made a commitment to stop investing in new coal capacity (6.iii.a), has the company disclosed capex in new mines in the last financial year and forward-looking guidance</v>
          </cell>
        </row>
        <row r="97">
          <cell r="B97" t="str">
            <v>6.iii.e</v>
          </cell>
          <cell r="D97" t="str">
            <v>Disclosure</v>
          </cell>
          <cell r="E97" t="str">
            <v>The company has clearly disclosed, where relevant, the contribution of future asset transfer/divestments to both thermal AND met coal production declines</v>
          </cell>
        </row>
        <row r="98">
          <cell r="B98" t="str">
            <v>6.iii.f</v>
          </cell>
          <cell r="D98" t="str">
            <v>Disclosure</v>
          </cell>
          <cell r="E98" t="str">
            <v>The company has established sales conditions that require that purchasers of coal assets have: a) commitment to follow an IEA NZE 1.5°C-aligned production pathway; AND b) financial means to cover decommissioning and rehabilitation; AND c) commitment to adhere to just transition principles</v>
          </cell>
        </row>
        <row r="100">
          <cell r="B100" t="str">
            <v>6.iv.a</v>
          </cell>
          <cell r="D100" t="str">
            <v>Disclosure</v>
          </cell>
          <cell r="E100" t="str">
            <v>The company has disclosed committed operational decarbonisation investment, AND quantitatively detailed components, AND linked this to emissions reductions over a specified period</v>
          </cell>
        </row>
        <row r="102">
          <cell r="B102" t="str">
            <v>6.v.a</v>
          </cell>
          <cell r="D102" t="str">
            <v>Disclosure</v>
          </cell>
          <cell r="E102" t="str">
            <v>The company has disclosed capex for scope 3 cat. 10 emissions reductions in the last financial year and a forward-looking budget (minimum 3 years ahead)</v>
          </cell>
        </row>
        <row r="103">
          <cell r="B103" t="str">
            <v>6.v.b</v>
          </cell>
          <cell r="D103" t="str">
            <v>Disclosure</v>
          </cell>
          <cell r="E103" t="str">
            <v>The company's capex for scope 3 cat 10 emissions reductions is linked to expected abatement</v>
          </cell>
        </row>
        <row r="110">
          <cell r="B110" t="str">
            <v>9.i.a</v>
          </cell>
          <cell r="D110" t="str">
            <v>Disclosure</v>
          </cell>
          <cell r="E110" t="str">
            <v>As relevant, has the company committed to manage both its phaseout of coal mining (the transition out) and/or its efforts to increase transition material mining (the transition in) in line with defined just transition principles</v>
          </cell>
        </row>
        <row r="111">
          <cell r="B111" t="str">
            <v>9.i.b</v>
          </cell>
          <cell r="D111" t="str">
            <v>Disclosure</v>
          </cell>
          <cell r="E111" t="str">
            <v>The company has disclosed an annual budget commitment to implement any just transition plans that it has published</v>
          </cell>
        </row>
        <row r="113">
          <cell r="B113" t="str">
            <v>9.ii.a</v>
          </cell>
          <cell r="D113" t="str">
            <v>Disclosure</v>
          </cell>
          <cell r="E113" t="str">
            <v>The company has committed to communicate relevant decisions about the operation of mines or facilities that will have a material impact on workers, contractors, communities, and local authorities as soon as possible</v>
          </cell>
        </row>
        <row r="114">
          <cell r="B114" t="str">
            <v>9.ii.b</v>
          </cell>
          <cell r="D114" t="str">
            <v>Disclosure</v>
          </cell>
          <cell r="E114" t="str">
            <v>The company publishes mine closure and environmental rehabilitation commitments and provisioning as part of its just transition plan</v>
          </cell>
        </row>
        <row r="116">
          <cell r="B116" t="str">
            <v>9.iii.a</v>
          </cell>
          <cell r="D116" t="str">
            <v>Disclosure</v>
          </cell>
          <cell r="E116" t="str">
            <v>The company has committed to achieve independent responsible mining certification for all mines and has disclosed a timeline to do so</v>
          </cell>
        </row>
        <row r="117">
          <cell r="B117" t="str">
            <v>9.iii.b</v>
          </cell>
          <cell r="D117" t="str">
            <v>Disclosure</v>
          </cell>
          <cell r="E117" t="str">
            <v>The company has committed to address allegations of human and labour rights abuses and to mitigate the risk of future abuses occurring</v>
          </cell>
        </row>
        <row r="118">
          <cell r="B118" t="str">
            <v>9.iii.c</v>
          </cell>
          <cell r="D118" t="str">
            <v>Disclosure</v>
          </cell>
          <cell r="E118" t="str">
            <v>The company has committed to respect the internationally recognised human rights of Indigenous Peoples, including to obtain free, prior, and informed consent before new mines or other projects are developed</v>
          </cell>
        </row>
        <row r="121">
          <cell r="B121" t="str">
            <v>10.i.a</v>
          </cell>
          <cell r="D121" t="str">
            <v>Disclosure</v>
          </cell>
          <cell r="E121" t="str">
            <v>The company has disclosed total scope 1, scope 2 and scope 3 emissions for the last reported financial year</v>
          </cell>
        </row>
        <row r="122">
          <cell r="B122" t="str">
            <v>10.i.b</v>
          </cell>
          <cell r="D122" t="str">
            <v>Disclosure</v>
          </cell>
          <cell r="E122" t="str">
            <v>The thermal and/or met coal producing company clearly discloses (i.e., within the same table) the impact of, AND methodology behind, any adjustments for double counting (between category 10 and 11 for example) on 10.i.a where relevant</v>
          </cell>
        </row>
        <row r="123">
          <cell r="B123" t="str">
            <v>10.i.c</v>
          </cell>
          <cell r="D123" t="str">
            <v>Disclosure</v>
          </cell>
          <cell r="E123" t="str">
            <v>The company clearly discloses the impact of any acquisitions, divestment or other changes in reporting boundary on 10.i.a (even where the impact is zero)</v>
          </cell>
        </row>
        <row r="124">
          <cell r="B124" t="str">
            <v>10.i.d</v>
          </cell>
          <cell r="D124" t="str">
            <v>Disclosure</v>
          </cell>
          <cell r="E124" t="str">
            <v>The company discloses total emissions data (10.i.a) on both equity and operational accounting boundaries</v>
          </cell>
        </row>
        <row r="125">
          <cell r="B125" t="str">
            <v>10.i.e</v>
          </cell>
          <cell r="D125" t="str">
            <v>Disclosure</v>
          </cell>
          <cell r="E125" t="str">
            <v>The emissions data is independently and externally verified</v>
          </cell>
        </row>
        <row r="127">
          <cell r="B127" t="str">
            <v>10.ii.a</v>
          </cell>
          <cell r="D127" t="str">
            <v>Disclosure</v>
          </cell>
          <cell r="E127" t="str">
            <v>The company has disclosed operational emissions intensity in the last reported financial year for individual products that in aggregate account for &gt;80% of its total operational emissions</v>
          </cell>
        </row>
        <row r="128">
          <cell r="B128" t="str">
            <v>10.ii.b</v>
          </cell>
          <cell r="D128" t="str">
            <v>Disclosure</v>
          </cell>
          <cell r="E128" t="str">
            <v>The company discloses how its operational emissions intensity for these products (10.ii.a) compares to the industry</v>
          </cell>
        </row>
        <row r="129">
          <cell r="B129" t="str">
            <v>10.ii.c</v>
          </cell>
          <cell r="D129" t="str">
            <v>Disclosure</v>
          </cell>
          <cell r="E129" t="str">
            <v>The company has disclosed energy-use related scope 1 emissions intensity using an energy consumed denominator for the last reported financial year (e.g., MtCO2e/PJ)</v>
          </cell>
        </row>
        <row r="130">
          <cell r="B130" t="str">
            <v>10.ii.d</v>
          </cell>
          <cell r="D130" t="str">
            <v>Disclosure</v>
          </cell>
          <cell r="E130" t="str">
            <v>The company has disclosed total scope 2 emissions intensity using an energy consumed denominator for the last reported financial year (e.g., MtCO2e/GWh)</v>
          </cell>
        </row>
        <row r="131">
          <cell r="B131" t="str">
            <v>10.ii.e</v>
          </cell>
          <cell r="D131" t="str">
            <v>Disclosure</v>
          </cell>
          <cell r="E131" t="str">
            <v>The company has disclosed any contribution of offsets to net total operational emissions OR stated its emissions disclosure does not reflect the use of offsets</v>
          </cell>
        </row>
        <row r="132">
          <cell r="B132" t="str">
            <v>10.ii.f</v>
          </cell>
          <cell r="D132" t="str">
            <v>Disclosure</v>
          </cell>
          <cell r="E132" t="str">
            <v>The company has disclosed absolute scope 2 using both location-based and market-based methods (any contribution of renewable energy credits such as RECs or REGOs must be clearly disclosed)</v>
          </cell>
        </row>
        <row r="133">
          <cell r="B133" t="str">
            <v>10.ii.g</v>
          </cell>
          <cell r="D133" t="str">
            <v>Disclosure</v>
          </cell>
          <cell r="E133" t="str">
            <v>The company has disclosed total methane emissions on an absolute basis (in metric tonnes) and intensity basis (in tCH4 per Mt of total coal production)</v>
          </cell>
        </row>
        <row r="134">
          <cell r="B134" t="str">
            <v>10.ii.h</v>
          </cell>
          <cell r="D134" t="str">
            <v>Disclosure</v>
          </cell>
          <cell r="E134" t="str">
            <v>The company has disclosed mine-by-mine methane emissions on an absolute basis (in metric tonnes) and intensity basis (in tCH4 per Mt of total coal production)</v>
          </cell>
        </row>
        <row r="136">
          <cell r="B136" t="str">
            <v>10.iii.a</v>
          </cell>
          <cell r="D136" t="str">
            <v>Disclosure</v>
          </cell>
          <cell r="E136" t="str">
            <v>The company has disclosed a breakdown of scope 3 emissions by category</v>
          </cell>
        </row>
        <row r="137">
          <cell r="B137" t="str">
            <v>10.iii.b</v>
          </cell>
          <cell r="D137" t="str">
            <v>Disclosure</v>
          </cell>
          <cell r="E137" t="str">
            <v>The company has disclosed independently and externally verified total shipping emissions</v>
          </cell>
        </row>
        <row r="138">
          <cell r="B138" t="str">
            <v>10.iii.c</v>
          </cell>
          <cell r="D138" t="str">
            <v>Disclosure</v>
          </cell>
          <cell r="E138" t="str">
            <v>The company has disclosed scope 3 cat 10 emissions, separating out iron ore and aluminium where relevant</v>
          </cell>
        </row>
        <row r="139">
          <cell r="B139" t="str">
            <v>10.iii.d</v>
          </cell>
          <cell r="D139" t="str">
            <v>Disclosure</v>
          </cell>
          <cell r="E139" t="str">
            <v>The company has disclosed scope 3 cat 11 emissions, separating out oil, gas, thermal and met coal where relevant</v>
          </cell>
        </row>
        <row r="140">
          <cell r="B140" t="str">
            <v>10.iii.e</v>
          </cell>
          <cell r="D140" t="str">
            <v>Disclosure</v>
          </cell>
          <cell r="E140" t="str">
            <v>The company has disclosed scope 3 cat 15 emissions, with a description of sources if scope 3 cat. 15 is material (&gt;5% of total scope 3)</v>
          </cell>
        </row>
        <row r="142">
          <cell r="B142" t="str">
            <v>10.iv.a</v>
          </cell>
          <cell r="D142" t="str">
            <v>Disclosure</v>
          </cell>
          <cell r="E142" t="str">
            <v>The company has disclosed total CuEq production across all commodities in the last financial year, on a comprehensive boundary aligned with that used for emissions disclosure and using a stated methodology</v>
          </cell>
        </row>
        <row r="143">
          <cell r="B143" t="str">
            <v>10.iv.b</v>
          </cell>
          <cell r="D143" t="str">
            <v>Disclosure</v>
          </cell>
          <cell r="E143" t="str">
            <v>The company has disclosed total thermal coal production (in Mt) AND sales AND profits in the last financial year</v>
          </cell>
        </row>
        <row r="144">
          <cell r="B144" t="str">
            <v>10.iv.c</v>
          </cell>
          <cell r="D144" t="str">
            <v>Disclosure</v>
          </cell>
          <cell r="E144" t="str">
            <v>The company has disclosed total met coal production (in Mt) AND sales AND profits in the last financial year</v>
          </cell>
        </row>
        <row r="146">
          <cell r="B146" t="str">
            <v>10.v.a</v>
          </cell>
          <cell r="D146" t="str">
            <v>Disclosure</v>
          </cell>
          <cell r="E146" t="str">
            <v>The company has disclosed total energy consumption in the last financial year on a footprint consistent with emissions disclosure</v>
          </cell>
        </row>
        <row r="147">
          <cell r="B147" t="str">
            <v>10.v.b</v>
          </cell>
          <cell r="D147" t="str">
            <v>Disclosure</v>
          </cell>
          <cell r="E147" t="str">
            <v>The company has disclosed total electricity consumption in the last financial year on a footprint consistent with emissions disclosure</v>
          </cell>
        </row>
      </sheetData>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amaleddine,I" id="{8120D722-9E91-49B4-999A-776E13F962D1}" userId="S::I.Jamaleddine@lse.ac.uk::3316e438-ea1d-4b26-938c-35bded95b84e"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8" dT="2023-09-26T16:50:24.54" personId="{00000000-0000-0000-0000-000000000000}" id="{F441E6FF-CD62-4A5F-AC1C-05E24B8CAC8F}">
    <text>The company has set a long-term target for reducing its GHG emissions in the period between 2036 and 2050.</text>
  </threadedComment>
  <threadedComment ref="C9" dT="2023-09-26T16:49:40.36" personId="{00000000-0000-0000-0000-000000000000}" id="{2386823C-1FC3-491B-89DA-12F41F77A5D2}">
    <text>The company's long-term (2036 to 2050) GHG reduction target covers at least 95% of its Scope 1 and 2 emissions and the most relevant Scope 3 emissions (where applicable).</text>
  </threadedComment>
  <threadedComment ref="C10" dT="2023-09-26T16:49:30.86" personId="{00000000-0000-0000-0000-000000000000}" id="{C90B1751-B130-4B6D-A7B0-6249109877F6}">
    <text>The company has specified that this target covers at least 95% of its total Scope 1 and 2 emissions.</text>
  </threadedComment>
  <threadedComment ref="C14" dT="2023-09-26T16:43:02.90" personId="{00000000-0000-0000-0000-000000000000}" id="{6B281B96-A845-4BB6-8295-C6D612DF7103}">
    <text>The company has set a medium-term target for reducing its GHG emissions in the period between 2028 and 2035.</text>
  </threadedComment>
  <threadedComment ref="C15" dT="2023-09-26T16:42:52.67" personId="{00000000-0000-0000-0000-000000000000}" id="{7CFC8057-2DB8-4093-A463-91E4CF1B00D3}">
    <text>The company's medium-term (2028 to 2035) GHG reduction target covers at least 95% of its Scope 1 and 2 emissions and the most relevant Scope 3 emissions (where applicable).</text>
  </threadedComment>
  <threadedComment ref="C16" dT="2023-09-26T16:42:41.63" personId="{00000000-0000-0000-0000-000000000000}" id="{4721B673-0E8B-4DCA-B08B-352E72D535B9}">
    <text>The company has specified that its medium-term GHG reduction target covers at least 95% of its total Scope 1 and 2 emissions.</text>
  </threadedComment>
  <threadedComment ref="C18" dT="2023-09-26T16:42:07.87" personId="{00000000-0000-0000-0000-000000000000}" id="{F3F058DC-BC9E-434C-95A8-BA53DF204B16}">
    <text>The company’s last disclosed carbon intensity OR its short-term targeted carbon intensity target OR the company’s expected carbon intensity derived from its medium-term GHG reduction target is aligned with or below the relevant sector trajectory needed to achieve the Paris Agreement goal of limiting global temperature increase to 1.5°C with low or no overshoot in 2035. This is equivalent to IPCC’s Special Report on the 1.5° Celsius pathway P1 or the IEA’s Net Zero Emissions by 2050 Scenario.</text>
  </threadedComment>
  <threadedComment ref="C19" dT="2023-09-26T16:41:53.40" personId="{00000000-0000-0000-0000-000000000000}" id="{BD59D7EB-921E-4FFD-887F-19EABCC9E581}">
    <text>If the company has only set an intensity GHG reduction target, it has converted it into corresponding projected absolute GHG emissions reductions.</text>
  </threadedComment>
  <threadedComment ref="C21" dT="2023-09-26T16:41:37.79" personId="{00000000-0000-0000-0000-000000000000}" id="{050509D9-DAD3-4ABE-8E52-7AACBF9DC94C}">
    <text>The company has set a short-term target for reducing its GHG emissions in the period up to 2027.</text>
  </threadedComment>
  <threadedComment ref="C22" dT="2023-09-26T16:41:22.16" personId="{00000000-0000-0000-0000-000000000000}" id="{FFEA3160-F843-4D5E-A1B6-DBACD88CDBD7}">
    <text>The company’s short-term (up to 2027) GHG reduction target covers at least 95% of its Scope 1 and 2 emissions and the most relevant Scope 3 emissions (where applicable).</text>
  </threadedComment>
  <threadedComment ref="C23" dT="2023-09-26T16:41:08.80" personId="{00000000-0000-0000-0000-000000000000}" id="{CC136A52-5347-4296-BC8C-6005862ABD4A}">
    <text>The company has specified that its short-term GHG reduction target covers at least 95% of its total Scope 1 and 2 emissions.</text>
  </threadedComment>
  <threadedComment ref="C27" dT="2023-09-26T16:40:30.66" personId="{00000000-0000-0000-0000-000000000000}" id="{35AE334D-BBB3-451A-8EAC-C56D7D7D5522}">
    <text>The company has a decarbonisation strategy that explains how it intends to meet its medium- and longterm GHG reduction targets.</text>
  </threadedComment>
  <threadedComment ref="C30" dT="2023-09-26T16:39:58.88" personId="{00000000-0000-0000-0000-000000000000}" id="{A0196535-43BD-401A-AF69-9B62BCD1CF30}">
    <text>If the company chooses to employ offsetting and negative emissions technologies to meet its medium- and long-term GHG reduction targets, it discloses the quantity of offsets, type of offsets, offset certification and the negative emissions technologies it is planning to use.</text>
  </threadedComment>
  <threadedComment ref="C32" dT="2023-09-26T16:39:33.00" personId="{00000000-0000-0000-0000-000000000000}" id="{7F19CAE0-6726-4F35-9809-5F17F87AEA18}">
    <text>The company’s decarbonisation strategy specifies the role of climate solutions (i.e., technologies and products that will enable the economy to decarbonise*).</text>
  </threadedComment>
  <threadedComment ref="C33" dT="2023-09-26T16:38:54.07" personId="{00000000-0000-0000-0000-000000000000}" id="{DD577804-B5FD-4527-90FB-8BD9413178D1}">
    <text>The company discloses the revenue OR production it already generates from climate solutions and discloses its share in overall sales.</text>
  </threadedComment>
  <threadedComment ref="C34" dT="2023-09-26T16:38:42.69" personId="{00000000-0000-0000-0000-000000000000}" id="{78D7EEBB-E7FB-449F-9B01-62182416F29A}">
    <text>The company has set a target to increase revenue OR production from climate solutions in its overall sales.</text>
  </threadedComment>
  <threadedComment ref="C36" dT="2023-09-26T16:37:50.88" personId="{00000000-0000-0000-0000-000000000000}" id="{287D0FC1-0790-49B5-8304-E2D61EF2CDB1}">
    <text>The company is working to decarbonise its capital expenditures.</text>
  </threadedComment>
  <threadedComment ref="C37" dT="2023-09-26T16:38:05.49" personId="{00000000-0000-0000-0000-000000000000}" id="{C4242C53-2B04-447F-92D6-0BC653FBF06A}">
    <text>The company explicitly states that it has phased out or is planning to phase out capital expenditure in new unabated carbon-intensive assets or products by a specified year.</text>
  </threadedComment>
  <threadedComment ref="C38" dT="2023-09-26T16:38:23.05" personId="{00000000-0000-0000-0000-000000000000}" id="{B7BEC661-9BFA-4DB3-83C7-DD613FD6A97A}">
    <text>The company discloses the stated value of its capital expenditure that is going towards unabated carbon-intensive assets or products.</text>
  </threadedComment>
  <threadedComment ref="C40" dT="2023-09-26T16:36:22.94" personId="{00000000-0000-0000-0000-000000000000}" id="{04441888-833E-487E-984D-9CC53097C65D}">
    <text>The company discloses the stated value of its capital expenditure allocated towards climate solutions in the last reporting year. </text>
  </threadedComment>
  <threadedComment ref="C41" dT="2023-09-26T16:36:05.03" personId="{00000000-0000-0000-0000-000000000000}" id="{328B0C7A-79D7-4371-9C38-4C49F54D3CC0}">
    <text>The company discloses the stated value of its capital expenditure that it intends to allocate towards climate solutions in the future.</text>
  </threadedComment>
  <threadedComment ref="C43" dT="2023-09-26T16:35:49.45" personId="{00000000-0000-0000-0000-000000000000}" id="{63C12746-A496-4046-86B8-A2D3837ACF3A}">
    <text>The company commits to conducting its policy engagement activities in accordance with the goals of the Paris Agreement.</text>
  </threadedComment>
  <threadedComment ref="C44" dT="2023-09-26T16:35:38.98" personId="{00000000-0000-0000-0000-000000000000}" id="{FB89FE43-1FC7-465C-9FF1-B9C17B33B4F5}">
    <text>The company has a specific public commitment/position statement to conduct all of its lobbying in line with the goals of the Paris Agreement.</text>
  </threadedComment>
  <threadedComment ref="C45" dT="2023-09-26T16:35:27.48" personId="{00000000-0000-0000-0000-000000000000}" id="{109A797E-C607-4212-AA4D-6672DB0FB9FF}">
    <text>The company commits to advocate for Paris-aligned lobbying within the trade associations of which it is a member.</text>
  </threadedComment>
  <threadedComment ref="C47" dT="2023-09-26T16:35:03.54" personId="{00000000-0000-0000-0000-000000000000}" id="{37CDAD5A-1884-4D0B-8D2B-D30D4E603227}">
    <text>The company reviews its own and its trade associations’ climate policy engagement positions/ activities.</text>
  </threadedComment>
  <threadedComment ref="C48" dT="2023-09-26T16:34:51.61" personId="{00000000-0000-0000-0000-000000000000}" id="{756C8473-84D4-4BDA-82AA-3C7AC1D33356}">
    <text>The company publishes a review of its climate policy positions’ alignment with the Paris Agreement and discloses how it has advocated for these positions through its climate policy engagement activities.</text>
  </threadedComment>
  <threadedComment ref="C49" dT="2023-09-26T16:34:39.51" personId="{00000000-0000-0000-0000-000000000000}" id="{1EBDC963-8238-4B8B-94E9-EBE4D8FA302D}">
    <text>The company publishes a review of its trade associations’ climate positions/alignment with the Paris Agreement and discloses what actions it took as a result.</text>
  </threadedComment>
  <threadedComment ref="C51" dT="2023-09-26T16:33:16.87" personId="{00000000-0000-0000-0000-000000000000}" id="{58D57BA7-3769-4DB9-8F1C-77261820FD3B}">
    <text>The company’s Board has clear oversight of climate change.</text>
  </threadedComment>
  <threadedComment ref="C52" dT="2023-09-26T16:33:06.40" personId="{00000000-0000-0000-0000-000000000000}" id="{96EFA79C-0C8F-4621-92E8-92DD0724F0BC}">
    <text>The company discloses evidence of Board or Board committee oversight of the management of climate change risks.</text>
  </threadedComment>
  <threadedComment ref="C53" dT="2023-09-26T16:32:54.73" personId="{00000000-0000-0000-0000-000000000000}" id="{CA55411F-C4EC-46B6-8057-F53F7330E631}">
    <text>The company has named a position at the Board level with responsibility for climate change.</text>
  </threadedComment>
  <threadedComment ref="C54" dT="2023-09-26T16:32:40.62" personId="{00000000-0000-0000-0000-000000000000}" id="{27772171-FB3E-46E1-A11F-7CB7F937D221}">
    <text>The company’s executive remuneration scheme incorporates climate change performance elements.</text>
  </threadedComment>
  <threadedComment ref="C55" dT="2023-09-26T16:32:28.88" personId="{00000000-0000-0000-0000-000000000000}" id="{58C9D675-8280-4ACE-B00E-D3EC9BD4B625}">
    <text>The company’s CEO and/or at least one other senior executive’s remuneration arrangements specifically incorporate climate change performance as a Key Performance Indicator determining performance-linked compensation (references to ‘ESG’ or ‘sustainability performance’ are insufficient).</text>
  </threadedComment>
  <threadedComment ref="C56" dT="2023-09-26T16:32:13.70" personId="{00000000-0000-0000-0000-000000000000}" id="{DABDC4BB-1432-47E1-84D4-EA02CA13EACF}">
    <text>The company’s CEO and/or at least one other senior executive’s remuneration arrangements incorporate progress towards achieving the company’s GHG reduction targets as a Key Performance Indicator determining performance-linked compensation.</text>
  </threadedComment>
  <threadedComment ref="C57" dT="2023-09-26T16:31:57.40" personId="{00000000-0000-0000-0000-000000000000}" id="{83F81EC9-E74E-4327-A31E-85F8FF00BE55}">
    <text>The Board has sufficient capabilities/competencies to assess and manage climate-related risks and opportunities.</text>
  </threadedComment>
  <threadedComment ref="C58" dT="2023-09-26T16:31:32.45" personId="{00000000-0000-0000-0000-000000000000}" id="{DDC5433C-166A-40B8-A84B-8BE899E99DA7}">
    <text>The company has assessed its Board’s competencies with respect to managing climate risks and opportunities and disclosed the results of this assessment.</text>
  </threadedComment>
  <threadedComment ref="C59" dT="2023-09-26T16:31:18.82" personId="{00000000-0000-0000-0000-000000000000}" id="{C7911DBF-AA1C-473C-918F-42D5C66DC04E}">
    <text>The company provides details on the criteria it uses to assess its Board's competencies with respect to managing climate risks and opportunities, and the measures it is taking to enhance these competencies.</text>
  </threadedComment>
  <threadedComment ref="C61" dT="2023-09-26T16:31:04.38" personId="{00000000-0000-0000-0000-000000000000}" id="{14EB5304-1122-4C3C-B7A2-ED61C45B2B96}">
    <text>The company has committed to the principles of a Just Transition.</text>
  </threadedComment>
  <threadedComment ref="C62" dT="2023-09-26T16:30:45.85" personId="{00000000-0000-0000-0000-000000000000}" id="{ED952B67-57CB-4433-B0C9-B13BA738EA07}">
    <text>The company has committed to decarbonise in line with defined Just Transition principles, recognising the social impacts of its decarbonisation efforts.</text>
  </threadedComment>
  <threadedComment ref="C63" dT="2023-09-26T16:30:33.10" personId="{00000000-0000-0000-0000-000000000000}" id="{F1889AE6-7720-447D-A69F-CDAF941624FF}">
    <text>The company has committed to retain, retrain, redeploy and/or compensate workers affected by its decarbonisation efforts.</text>
  </threadedComment>
  <threadedComment ref="C64" dT="2023-09-26T16:30:19.29" personId="{00000000-0000-0000-0000-000000000000}" id="{CD1AF2E3-E84D-4CF8-9C80-95CFEEA9F782}">
    <text>The company has committed that new projects associated with its decarbonisation efforts are developed in consultation with affected communities and seek their consent.</text>
  </threadedComment>
  <threadedComment ref="C65" dT="2023-09-26T16:28:20.55" personId="{00000000-0000-0000-0000-000000000000}" id="{738D23D8-4ABD-4B4F-B405-A5A991DA2840}">
    <text>The company has disclosed how it is planning for and monitoring progress towards a Just Transition.</text>
  </threadedComment>
  <threadedComment ref="C67" dT="2023-09-26T16:28:01.21" personId="{00000000-0000-0000-0000-000000000000}" id="{54D1B4C2-25BC-4DF3-8ECF-87D8723EE657}">
    <text>The company’s Just Transition plan was developed in consultation with workers, communities and other key stakeholders affected by its decarbonisation efforts.</text>
  </threadedComment>
  <threadedComment ref="C70" dT="2023-09-26T16:27:23.05" personId="{00000000-0000-0000-0000-000000000000}" id="{595A7EF5-9E2A-47D7-9229-9074AC9C1129}">
    <text>The company has publicly committed to implement the recommendations of the Task Force on Climate related Financial Disclosures (TCFD).</text>
  </threadedComment>
  <threadedComment ref="C71" dT="2023-09-26T16:27:03.35" personId="{00000000-0000-0000-0000-000000000000}" id="{40476A5C-CAEE-4307-BE3E-63D0FE098E5F}">
    <text>The company explicitly commits to align its disclosures with the TCFD recommendations OR it is listed as a supporter on the TCFD website.</text>
  </threadedComment>
  <threadedComment ref="C72" dT="2023-09-26T16:26:47.06" personId="{00000000-0000-0000-0000-000000000000}" id="{13DA84F3-DB76-44FE-A417-AFBA1E6AA50E}">
    <text>The company explicitly sign-posts TCFD-aligned disclosures in its annual reporting or publishes them in a TCFD report.</text>
  </threadedComment>
  <threadedComment ref="C73" dT="2023-09-26T16:26:17.28" personId="{00000000-0000-0000-0000-000000000000}" id="{813FF4CA-C913-4386-8844-82B443BB2BD9}">
    <text>The company employs climate-scenario planning to test its strategic and operational resilience.</text>
  </threadedComment>
  <threadedComment ref="C74" dT="2023-09-26T16:25:19.23" personId="{00000000-0000-0000-0000-000000000000}" id="{9FC799CE-39E1-4E62-8112-874ECBFD9BC0}">
    <text>The company has conducted a climate-related scenario analysis including quantitative elements and disclosed its results.</text>
  </threadedComment>
  <threadedComment ref="C77" dT="2024-12-11T08:51:34.81" personId="{8120D722-9E91-49B4-999A-776E13F962D1}" id="{20C35F36-EB67-4C2A-986E-2EA4A4D78EA6}">
    <text>The company’s historical emissions intensity is decreasing</text>
  </threadedComment>
  <threadedComment ref="C78" dT="2024-12-11T08:51:48.23" personId="{8120D722-9E91-49B4-999A-776E13F962D1}" id="{B0CD12B9-25C7-4B88-B26D-6343959B7BFA}">
    <text>The company’s GHG emissions intensity has decreased in the past year relative to the previous year.</text>
  </threadedComment>
  <threadedComment ref="C79" dT="2024-12-11T08:52:01.12" personId="{8120D722-9E91-49B4-999A-776E13F962D1}" id="{210AD8AF-85B5-4C96-8BEE-4C743E167C03}">
    <text>The company’s GHG emissions intensity decreased over the past three years.</text>
  </threadedComment>
  <threadedComment ref="C80" dT="2024-12-11T08:52:25.67" personId="{8120D722-9E91-49B4-999A-776E13F962D1}" id="{B52C6679-D8BC-4D3F-A3C0-6BA106601F45}">
    <text>The company has reduced its GHG emissions intensity at a rate faster than that projected by a credible 1.5°C pathway for its sector over the past three years.</text>
  </threadedComment>
  <threadedComment ref="C81" dT="2024-12-11T08:53:05.16" personId="{8120D722-9E91-49B4-999A-776E13F962D1}" id="{FE52A7A6-E47F-47AF-BFA6-05A927CA84B3}">
    <text>The company’s absolute historical emissions are decreasing.</text>
  </threadedComment>
  <threadedComment ref="C82" dT="2024-12-11T08:53:22.91" personId="{8120D722-9E91-49B4-999A-776E13F962D1}" id="{8D3128AA-E153-4D62-86C1-85F8D2298397}">
    <text xml:space="preserve">The company’s absolute Scope 1 and 2 GHG emissions have decreased in the past year relative to the previous year. </text>
  </threadedComment>
  <threadedComment ref="C83" dT="2024-12-11T08:53:37.22" personId="{8120D722-9E91-49B4-999A-776E13F962D1}" id="{2151A6BB-3EA2-4689-B4AA-4028D9E2B3DA}">
    <text>The company’s absolute Scope 1 and 2 GHG emissions have decreased over the past three years.</text>
  </threadedComment>
  <threadedComment ref="C84" dT="2024-12-11T08:55:53.33" personId="{8120D722-9E91-49B4-999A-776E13F962D1}" id="{A3B9F743-61F1-4928-8448-E07AA27F941E}">
    <text>The company discloses the factors that have led to changes in its historical emissions trajectory.</text>
  </threadedComment>
  <threadedComment ref="C85" dT="2024-12-11T08:56:14.43" personId="{8120D722-9E91-49B4-999A-776E13F962D1}" id="{0E6EA6E5-E746-49B6-8CCA-343F980E82BC}">
    <text>The company has quantified the main actions that have driven any Scope 1 and 2 emission changes, specifying the impact of any large “one-off” items (e.g., divestments, acquisitions and mergers).</text>
  </threadedComment>
  <threadedComment ref="C86" dT="2024-12-11T08:56:29.23" personId="{8120D722-9E91-49B4-999A-776E13F962D1}" id="{53442CB4-7417-41D7-BF7F-2BDE3D9E40CB}">
    <text>The company has quantified the main actions that have driven any Scope 3 emission changes, specifying the impact of any large “one off” items (e.g., divestments, acquisitions and mergers).</text>
  </threadedComment>
  <threadedComment ref="C87" dT="2024-12-11T08:56:42.50" personId="{8120D722-9E91-49B4-999A-776E13F962D1}" id="{38608FDC-6B47-41D1-8D54-010A57372BF5}">
    <text>The company discloses details on the carbon credits it retired in the previous year.</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79E40-9D21-40FE-A337-C233C066BE06}">
  <sheetPr>
    <tabColor rgb="FF00B0F0"/>
  </sheetPr>
  <dimension ref="A1:M94"/>
  <sheetViews>
    <sheetView showGridLines="0" zoomScale="115" zoomScaleNormal="115" workbookViewId="0">
      <selection activeCell="B13" sqref="B13:G13"/>
    </sheetView>
  </sheetViews>
  <sheetFormatPr defaultColWidth="0" defaultRowHeight="13.9" customHeight="1" zeroHeight="1"/>
  <cols>
    <col min="1" max="1" width="20" style="28" customWidth="1"/>
    <col min="2" max="2" width="99.42578125" style="28" customWidth="1"/>
    <col min="3" max="3" width="68.28515625" style="28" customWidth="1"/>
    <col min="4" max="4" width="8.42578125" style="28" customWidth="1"/>
    <col min="5" max="5" width="2.140625" style="28" customWidth="1"/>
    <col min="6" max="6" width="8.7109375" style="28" hidden="1" customWidth="1"/>
    <col min="7" max="7" width="5.85546875" style="28" hidden="1" customWidth="1"/>
    <col min="8" max="8" width="3.5703125" style="28" customWidth="1"/>
    <col min="9" max="9" width="16.5703125" style="29" hidden="1" customWidth="1"/>
    <col min="10" max="10" width="44.5703125" style="29" hidden="1" customWidth="1"/>
    <col min="11" max="11" width="28" style="29" hidden="1" customWidth="1"/>
    <col min="12" max="12" width="17.85546875" style="29" hidden="1" customWidth="1"/>
    <col min="13" max="13" width="13" style="29" hidden="1" customWidth="1"/>
    <col min="14" max="16384" width="8.7109375" style="29" hidden="1"/>
  </cols>
  <sheetData>
    <row r="1" spans="2:10">
      <c r="B1" s="27"/>
      <c r="C1" s="27"/>
      <c r="D1" s="27"/>
      <c r="E1" s="27"/>
      <c r="F1" s="27"/>
      <c r="G1" s="27"/>
    </row>
    <row r="2" spans="2:10" ht="57.75" customHeight="1">
      <c r="B2" s="27"/>
      <c r="C2" s="221" t="s">
        <v>0</v>
      </c>
      <c r="D2" s="30"/>
      <c r="E2" s="31"/>
      <c r="F2" s="27"/>
      <c r="G2" s="27"/>
    </row>
    <row r="3" spans="2:10">
      <c r="B3" s="27"/>
      <c r="C3" s="27"/>
      <c r="D3" s="27"/>
      <c r="E3" s="27"/>
      <c r="F3" s="27"/>
      <c r="G3" s="27"/>
    </row>
    <row r="4" spans="2:10">
      <c r="B4" s="32" t="s">
        <v>1</v>
      </c>
      <c r="C4" s="27"/>
      <c r="D4" s="27"/>
      <c r="E4" s="27"/>
      <c r="F4" s="27"/>
      <c r="G4" s="27"/>
    </row>
    <row r="5" spans="2:10">
      <c r="B5" s="33" t="s">
        <v>2</v>
      </c>
      <c r="C5" s="32"/>
      <c r="D5" s="32"/>
      <c r="E5" s="32"/>
      <c r="F5" s="32"/>
      <c r="G5" s="32"/>
    </row>
    <row r="6" spans="2:10">
      <c r="B6" s="33" t="s">
        <v>3</v>
      </c>
      <c r="C6" s="32"/>
      <c r="D6" s="32"/>
      <c r="E6" s="32"/>
      <c r="F6" s="32"/>
      <c r="G6" s="32"/>
    </row>
    <row r="7" spans="2:10">
      <c r="B7" s="34" t="s">
        <v>4</v>
      </c>
      <c r="C7" s="32"/>
      <c r="D7" s="32"/>
      <c r="E7" s="32"/>
      <c r="F7" s="32"/>
      <c r="G7" s="32"/>
    </row>
    <row r="8" spans="2:10">
      <c r="B8" s="33" t="s">
        <v>5</v>
      </c>
      <c r="C8" s="32"/>
      <c r="D8" s="32"/>
      <c r="E8" s="32"/>
      <c r="F8" s="32"/>
      <c r="G8" s="32"/>
    </row>
    <row r="9" spans="2:10">
      <c r="B9" s="35" t="s">
        <v>6</v>
      </c>
      <c r="C9" s="32"/>
      <c r="D9" s="32"/>
      <c r="E9" s="32"/>
      <c r="F9" s="32"/>
      <c r="G9" s="32"/>
    </row>
    <row r="10" spans="2:10">
      <c r="B10" s="27" t="s">
        <v>7</v>
      </c>
      <c r="C10" s="32"/>
      <c r="D10" s="32"/>
      <c r="E10" s="32"/>
      <c r="F10" s="32"/>
      <c r="G10" s="32"/>
    </row>
    <row r="11" spans="2:10">
      <c r="B11" s="32"/>
      <c r="C11" s="32"/>
      <c r="D11" s="32"/>
      <c r="E11" s="32"/>
      <c r="F11" s="32"/>
      <c r="G11" s="32"/>
    </row>
    <row r="12" spans="2:10">
      <c r="B12" s="36" t="s">
        <v>2</v>
      </c>
      <c r="C12" s="32"/>
      <c r="D12" s="32"/>
      <c r="E12" s="32"/>
      <c r="F12" s="32"/>
      <c r="G12" s="32"/>
    </row>
    <row r="13" spans="2:10" ht="42" customHeight="1">
      <c r="B13" s="223" t="s">
        <v>8</v>
      </c>
      <c r="C13" s="223"/>
      <c r="D13" s="223"/>
      <c r="E13" s="223"/>
      <c r="F13" s="223"/>
      <c r="G13" s="223"/>
      <c r="I13" s="38"/>
    </row>
    <row r="14" spans="2:10" ht="15.75" customHeight="1">
      <c r="B14" s="37"/>
      <c r="C14" s="37"/>
      <c r="D14" s="37"/>
      <c r="E14" s="37"/>
      <c r="F14" s="37"/>
      <c r="G14" s="37"/>
      <c r="I14" s="38"/>
    </row>
    <row r="15" spans="2:10">
      <c r="B15" s="39" t="s">
        <v>3</v>
      </c>
      <c r="C15" s="32"/>
      <c r="D15" s="32"/>
      <c r="E15" s="32"/>
      <c r="F15" s="32"/>
      <c r="G15" s="32"/>
    </row>
    <row r="16" spans="2:10" ht="195.6" customHeight="1">
      <c r="B16" s="224" t="s">
        <v>9</v>
      </c>
      <c r="C16" s="224"/>
      <c r="D16" s="224"/>
      <c r="E16" s="224"/>
      <c r="F16" s="224"/>
      <c r="G16" s="224"/>
      <c r="H16" s="40"/>
      <c r="I16" s="38"/>
      <c r="J16" s="41"/>
    </row>
    <row r="17" spans="2:10" ht="6.95" customHeight="1">
      <c r="B17" s="37"/>
      <c r="C17" s="37"/>
      <c r="D17" s="37"/>
      <c r="E17" s="37"/>
      <c r="F17" s="37"/>
      <c r="G17" s="37"/>
      <c r="H17" s="40"/>
      <c r="I17" s="38"/>
      <c r="J17" s="41"/>
    </row>
    <row r="18" spans="2:10">
      <c r="B18" s="42" t="s">
        <v>4</v>
      </c>
      <c r="C18" s="32"/>
      <c r="D18" s="32"/>
      <c r="E18" s="32"/>
      <c r="F18" s="32"/>
      <c r="G18" s="32"/>
    </row>
    <row r="19" spans="2:10" ht="35.25" customHeight="1">
      <c r="B19" s="224" t="s">
        <v>10</v>
      </c>
      <c r="C19" s="224"/>
      <c r="D19" s="224"/>
      <c r="E19" s="224"/>
      <c r="F19" s="224"/>
      <c r="G19" s="224"/>
    </row>
    <row r="20" spans="2:10" ht="27.6" customHeight="1">
      <c r="B20" s="32"/>
      <c r="C20" s="32"/>
      <c r="D20" s="32"/>
      <c r="E20" s="32"/>
      <c r="F20" s="32"/>
      <c r="G20" s="32"/>
    </row>
    <row r="21" spans="2:10">
      <c r="E21" s="32"/>
      <c r="F21" s="32"/>
      <c r="G21" s="32"/>
    </row>
    <row r="22" spans="2:10">
      <c r="E22" s="43"/>
      <c r="F22" s="43"/>
      <c r="G22" s="43"/>
    </row>
    <row r="23" spans="2:10">
      <c r="E23" s="43"/>
      <c r="F23" s="43"/>
      <c r="G23" s="43"/>
    </row>
    <row r="24" spans="2:10">
      <c r="E24" s="43"/>
      <c r="F24" s="43"/>
      <c r="G24" s="43"/>
    </row>
    <row r="25" spans="2:10">
      <c r="E25" s="43"/>
      <c r="F25" s="43"/>
      <c r="G25" s="43"/>
    </row>
    <row r="26" spans="2:10"/>
    <row r="27" spans="2:10"/>
    <row r="28" spans="2:10"/>
    <row r="29" spans="2:10"/>
    <row r="30" spans="2:10"/>
    <row r="31" spans="2:10"/>
    <row r="32" spans="2:10"/>
    <row r="33" spans="2:2"/>
    <row r="34" spans="2:2">
      <c r="B34" s="154" t="s">
        <v>11</v>
      </c>
    </row>
    <row r="35" spans="2:2" ht="15.95" customHeight="1"/>
    <row r="36" spans="2:2" ht="21.75" customHeight="1"/>
    <row r="37" spans="2:2"/>
    <row r="38" spans="2:2" ht="44.1" customHeight="1"/>
    <row r="39" spans="2:2"/>
    <row r="40" spans="2:2"/>
    <row r="41" spans="2:2"/>
    <row r="42" spans="2:2">
      <c r="B42" s="154" t="s">
        <v>12</v>
      </c>
    </row>
    <row r="43" spans="2:2"/>
    <row r="44" spans="2:2"/>
    <row r="45" spans="2:2"/>
    <row r="46" spans="2:2"/>
    <row r="47" spans="2:2"/>
    <row r="48" spans="2:2"/>
    <row r="49" spans="2:7"/>
    <row r="50" spans="2:7"/>
    <row r="51" spans="2:7"/>
    <row r="52" spans="2:7"/>
    <row r="53" spans="2:7"/>
    <row r="54" spans="2:7">
      <c r="B54" s="42" t="s">
        <v>5</v>
      </c>
    </row>
    <row r="55" spans="2:7" ht="30" customHeight="1">
      <c r="B55" s="223" t="s">
        <v>13</v>
      </c>
      <c r="C55" s="223"/>
      <c r="D55" s="223"/>
      <c r="E55" s="223"/>
      <c r="F55" s="223"/>
      <c r="G55" s="223"/>
    </row>
    <row r="56" spans="2:7"/>
    <row r="57" spans="2:7"/>
    <row r="58" spans="2:7"/>
    <row r="59" spans="2:7"/>
    <row r="60" spans="2:7"/>
    <row r="61" spans="2:7"/>
    <row r="62" spans="2:7"/>
    <row r="63" spans="2:7"/>
    <row r="64" spans="2:7"/>
    <row r="65" spans="2:2"/>
    <row r="66" spans="2:2"/>
    <row r="67" spans="2:2"/>
    <row r="68" spans="2:2"/>
    <row r="69" spans="2:2"/>
    <row r="70" spans="2:2"/>
    <row r="71" spans="2:2"/>
    <row r="72" spans="2:2"/>
    <row r="73" spans="2:2" ht="20.100000000000001" customHeight="1">
      <c r="B73" s="42" t="s">
        <v>6</v>
      </c>
    </row>
    <row r="74" spans="2:2">
      <c r="B74" s="42"/>
    </row>
    <row r="75" spans="2:2">
      <c r="B75" s="44" t="s">
        <v>14</v>
      </c>
    </row>
    <row r="76" spans="2:2">
      <c r="B76" s="43" t="s">
        <v>15</v>
      </c>
    </row>
    <row r="77" spans="2:2">
      <c r="B77" s="153" t="s">
        <v>16</v>
      </c>
    </row>
    <row r="78" spans="2:2">
      <c r="B78" s="153" t="s">
        <v>17</v>
      </c>
    </row>
    <row r="79" spans="2:2">
      <c r="B79" s="153" t="s">
        <v>18</v>
      </c>
    </row>
    <row r="80" spans="2:2">
      <c r="B80" s="153" t="s">
        <v>19</v>
      </c>
    </row>
    <row r="81" spans="2:3">
      <c r="B81" s="153" t="s">
        <v>20</v>
      </c>
    </row>
    <row r="82" spans="2:3">
      <c r="B82" s="43"/>
    </row>
    <row r="83" spans="2:3">
      <c r="B83" s="45" t="s">
        <v>21</v>
      </c>
    </row>
    <row r="84" spans="2:3">
      <c r="B84" s="222" t="s">
        <v>22</v>
      </c>
      <c r="C84" s="222"/>
    </row>
    <row r="85" spans="2:3">
      <c r="B85" s="43"/>
    </row>
    <row r="86" spans="2:3" ht="13.9" customHeight="1"/>
    <row r="87" spans="2:3" ht="13.9" customHeight="1"/>
    <row r="88" spans="2:3" ht="13.9" customHeight="1"/>
    <row r="89" spans="2:3" ht="13.9" customHeight="1"/>
    <row r="90" spans="2:3" ht="13.9" customHeight="1"/>
    <row r="91" spans="2:3" ht="13.9" customHeight="1"/>
    <row r="92" spans="2:3" ht="13.9" customHeight="1"/>
    <row r="93" spans="2:3" ht="13.9" customHeight="1"/>
    <row r="94" spans="2:3" ht="13.9" customHeight="1"/>
  </sheetData>
  <mergeCells count="5">
    <mergeCell ref="B84:C84"/>
    <mergeCell ref="B13:G13"/>
    <mergeCell ref="B16:G16"/>
    <mergeCell ref="B19:G19"/>
    <mergeCell ref="B55:G55"/>
  </mergeCells>
  <conditionalFormatting sqref="H28:H31">
    <cfRule type="colorScale" priority="1">
      <colorScale>
        <cfvo type="min"/>
        <cfvo type="max"/>
        <color rgb="FFFFCD03"/>
        <color rgb="FF45AA07"/>
      </colorScale>
    </cfRule>
  </conditionalFormatting>
  <hyperlinks>
    <hyperlink ref="B5" location="'How the NZS works'!_1._Structure" display="1. Structure " xr:uid="{155D005A-6034-47A5-817B-B323B11DA75C}"/>
    <hyperlink ref="B6" location="'How the NZS works'!Classification_of_metrics_by_type___Bucketing" display="2. Classification of metrics by type (&quot;Bucketing&quot;)" xr:uid="{3BBD979D-4FBF-47E3-AE3E-33E5CC9A0A9F}"/>
    <hyperlink ref="B7" location="'How the NZS works'!Aggregating_metrics_into_sub_indicator_and_indicator_and_colour_coding" display="3. Aggregating metrics into sub-indicator and indicator and colour coding " xr:uid="{6FB301D0-DADC-48FF-A508-2539C7CA85AE}"/>
    <hyperlink ref="B8" location="'How the NZS works'!Status_of_alignment_assessments" display="4. Status of alignment assessments" xr:uid="{8B5707F0-015A-4F21-9E7B-726395B25E2D}"/>
    <hyperlink ref="B75" location="'Company Scorecard - select'!A1" display="Company Scorecard - select: " xr:uid="{8780F3BC-3AB8-400F-BB7E-3DA65A650FEF}"/>
    <hyperlink ref="B9" location="_5._How_to_use_this_workbook" display="5. How to use this workbook" xr:uid="{806B87A1-46D6-4E3D-8900-82FEBF1B78A5}"/>
    <hyperlink ref="B83" location="'NZS DM Summary'!A1" display="NZS DM Summary" xr:uid="{95470C18-090F-495D-8790-948F52882A1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3C987-8A08-43C2-824C-440D1557F5B7}">
  <sheetPr>
    <tabColor rgb="FF00B0F0"/>
    <pageSetUpPr fitToPage="1"/>
  </sheetPr>
  <dimension ref="A1:DR1377"/>
  <sheetViews>
    <sheetView tabSelected="1" zoomScale="70" zoomScaleNormal="70" workbookViewId="0">
      <pane xSplit="4" ySplit="4" topLeftCell="E5" activePane="bottomRight" state="frozen"/>
      <selection pane="bottomRight" activeCell="C9" sqref="C9"/>
      <selection pane="bottomLeft" activeCell="A5" sqref="A5"/>
      <selection pane="topRight" activeCell="E1" sqref="E1"/>
    </sheetView>
  </sheetViews>
  <sheetFormatPr defaultColWidth="0" defaultRowHeight="15" customHeight="1" outlineLevelRow="2"/>
  <cols>
    <col min="1" max="1" width="5.5703125" style="155" customWidth="1"/>
    <col min="2" max="2" width="1.42578125" style="155" customWidth="1"/>
    <col min="3" max="3" width="81" style="155" customWidth="1"/>
    <col min="4" max="4" width="17.28515625" style="155" hidden="1" customWidth="1"/>
    <col min="5" max="5" width="7" style="155" customWidth="1"/>
    <col min="6" max="6" width="19.42578125" style="155" customWidth="1"/>
    <col min="7" max="7" width="2.85546875" style="155" customWidth="1"/>
    <col min="8" max="8" width="19.42578125" style="155" customWidth="1"/>
    <col min="9" max="9" width="3.28515625" style="155" customWidth="1"/>
    <col min="10" max="10" width="19.42578125" style="155" customWidth="1"/>
    <col min="11" max="11" width="1.5703125" style="155" customWidth="1"/>
    <col min="12" max="12" width="14.85546875" style="155" customWidth="1"/>
    <col min="13" max="118" width="0" style="155" hidden="1" customWidth="1"/>
    <col min="119" max="121" width="0" style="155" hidden="1"/>
    <col min="122" max="122" width="0" style="155" hidden="1" customWidth="1"/>
    <col min="123" max="16384" width="9.140625" style="155" hidden="1"/>
  </cols>
  <sheetData>
    <row r="1" spans="1:121" customFormat="1" ht="15" customHeight="1">
      <c r="A1" s="24"/>
      <c r="B1" s="24"/>
      <c r="C1" s="24"/>
      <c r="D1" s="24"/>
      <c r="E1" s="24"/>
      <c r="F1" s="24"/>
      <c r="G1" s="24"/>
      <c r="H1" s="24"/>
      <c r="I1" s="24"/>
      <c r="J1" s="24"/>
      <c r="K1" s="24"/>
      <c r="L1" s="24"/>
      <c r="DO1" s="26"/>
      <c r="DP1" s="26"/>
      <c r="DQ1" s="26"/>
    </row>
    <row r="2" spans="1:121" customFormat="1" ht="35.25" customHeight="1" thickBot="1">
      <c r="A2" s="24"/>
      <c r="B2" s="24"/>
      <c r="C2" s="24"/>
      <c r="D2" s="24"/>
      <c r="E2" s="24"/>
      <c r="F2" s="24"/>
      <c r="G2" s="24"/>
      <c r="H2" s="24"/>
      <c r="I2" s="24"/>
      <c r="J2" s="24"/>
      <c r="K2" s="24"/>
      <c r="L2" s="24"/>
      <c r="M2" s="24"/>
      <c r="DO2" s="26"/>
      <c r="DP2" s="26"/>
      <c r="DQ2" s="26"/>
    </row>
    <row r="3" spans="1:121" customFormat="1" ht="18.600000000000001" customHeight="1" thickBot="1">
      <c r="A3" s="24"/>
      <c r="B3" s="24"/>
      <c r="C3" s="64" t="s">
        <v>23</v>
      </c>
      <c r="D3" s="225" t="s">
        <v>24</v>
      </c>
      <c r="E3" s="24"/>
      <c r="F3" s="227" t="s">
        <v>25</v>
      </c>
      <c r="G3" s="65"/>
      <c r="H3" s="228" t="s">
        <v>26</v>
      </c>
      <c r="I3" s="65"/>
      <c r="J3" s="227" t="s">
        <v>27</v>
      </c>
      <c r="K3" s="24"/>
      <c r="L3" s="24"/>
      <c r="M3" s="24"/>
      <c r="DO3" s="26"/>
      <c r="DP3" s="26"/>
      <c r="DQ3" s="26"/>
    </row>
    <row r="4" spans="1:121" s="46" customFormat="1" ht="41.25" customHeight="1" thickBot="1">
      <c r="A4" s="24"/>
      <c r="B4" s="24"/>
      <c r="C4" s="63" t="s">
        <v>28</v>
      </c>
      <c r="D4" s="226"/>
      <c r="E4" s="24"/>
      <c r="F4" s="227"/>
      <c r="G4" s="65"/>
      <c r="H4" s="228"/>
      <c r="I4" s="65"/>
      <c r="J4" s="227"/>
      <c r="K4" s="24"/>
      <c r="L4" s="24"/>
      <c r="M4" s="2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s="26"/>
      <c r="DP4" s="26"/>
      <c r="DQ4" s="26"/>
    </row>
    <row r="5" spans="1:121" customFormat="1" ht="15" customHeight="1" thickBot="1">
      <c r="A5" s="24"/>
      <c r="B5" s="47"/>
      <c r="C5" s="47"/>
      <c r="D5" s="48"/>
      <c r="E5" s="47"/>
      <c r="F5" s="47"/>
      <c r="G5" s="47"/>
      <c r="H5" s="47"/>
      <c r="I5" s="47"/>
      <c r="J5" s="47"/>
      <c r="K5" s="24"/>
      <c r="L5" s="24"/>
      <c r="M5" s="24"/>
      <c r="DO5" s="26"/>
      <c r="DP5" s="26"/>
      <c r="DQ5" s="26"/>
    </row>
    <row r="6" spans="1:121" customFormat="1" ht="15.75" customHeight="1" thickBot="1">
      <c r="A6" s="24"/>
      <c r="B6" s="66"/>
      <c r="C6" s="140" t="s">
        <v>29</v>
      </c>
      <c r="D6" s="141"/>
      <c r="E6" s="129"/>
      <c r="F6" s="69">
        <f>SUM(F11,F18,F28,F39,F49,F123,F151,F162,F175,F197)/COUNT(F11,F18,F28,F39,F49,F123,F151,F162,F175,F197)</f>
        <v>0.59215079365079359</v>
      </c>
      <c r="G6" s="130"/>
      <c r="H6" s="69">
        <f>SUM(H18,H28,H39,H49,H123,H235)/COUNT(H18,H28,H39,H49,H123,H235)</f>
        <v>6.6666666666666666E-2</v>
      </c>
      <c r="I6" s="130"/>
      <c r="J6" s="69">
        <f>SUM(J49,J123)/COUNT(J49,J123)</f>
        <v>0.59523809523809523</v>
      </c>
      <c r="K6" s="67"/>
      <c r="L6" s="24"/>
      <c r="M6" s="24"/>
      <c r="DO6" s="26"/>
      <c r="DP6" s="26"/>
      <c r="DQ6" s="26"/>
    </row>
    <row r="7" spans="1:121" customFormat="1" ht="19.5" customHeight="1" thickBot="1">
      <c r="A7" s="24"/>
      <c r="B7" s="24"/>
      <c r="C7" s="117"/>
      <c r="D7" s="117"/>
      <c r="E7" s="132"/>
      <c r="F7" s="132"/>
      <c r="G7" s="132"/>
      <c r="H7" s="132"/>
      <c r="I7" s="132"/>
      <c r="J7" s="132"/>
      <c r="K7" s="24"/>
      <c r="L7" s="24"/>
      <c r="M7" s="24"/>
      <c r="DO7" s="26"/>
      <c r="DP7" s="26"/>
      <c r="DQ7" s="26"/>
    </row>
    <row r="8" spans="1:121" customFormat="1" ht="19.5" customHeight="1">
      <c r="A8" s="24"/>
      <c r="B8" s="66"/>
      <c r="C8" s="141" t="s">
        <v>30</v>
      </c>
      <c r="D8" s="218"/>
      <c r="E8" s="219"/>
      <c r="F8" s="69">
        <f>AVERAGE(F57,F59:F64,F77:F78,F80:F81,F83,F85:F87,F89,F91:F92,F94,F97:F98,F100:F101,F103,F106:F107,F109:F110,F113:F116,F118,F120,F129,F138:F143,F145,F147:F148,F182:F183,F189:F190,F192:F194,F206:F210,F212:F219,F221:F225,F227:F229,F231:F232)</f>
        <v>0.63043478260869568</v>
      </c>
      <c r="G8" s="219"/>
      <c r="H8" s="69">
        <f>AVERAGE(H24,H34,H45,H58,H79,H82,H88,H93,H95:H96,H102,H104:H105,H111:H112,H119)</f>
        <v>0.25</v>
      </c>
      <c r="I8" s="219"/>
      <c r="J8" s="69">
        <f>AVERAGE(J69:J75,J134:J136)</f>
        <v>0.7</v>
      </c>
      <c r="K8" s="220"/>
      <c r="L8" s="24"/>
      <c r="M8" s="24"/>
      <c r="DO8" s="26"/>
      <c r="DP8" s="26"/>
      <c r="DQ8" s="26"/>
    </row>
    <row r="9" spans="1:121" customFormat="1" ht="19.5" customHeight="1" thickBot="1">
      <c r="A9" s="24"/>
      <c r="B9" s="24"/>
      <c r="C9" s="117"/>
      <c r="D9" s="117"/>
      <c r="E9" s="132"/>
      <c r="F9" s="132"/>
      <c r="G9" s="132"/>
      <c r="H9" s="132"/>
      <c r="I9" s="132"/>
      <c r="J9" s="132"/>
      <c r="K9" s="24"/>
      <c r="L9" s="24"/>
      <c r="M9" s="24"/>
      <c r="DO9" s="26"/>
      <c r="DP9" s="26"/>
      <c r="DQ9" s="26"/>
    </row>
    <row r="10" spans="1:121" customFormat="1" ht="5.25" customHeight="1">
      <c r="A10" s="24"/>
      <c r="B10" s="215"/>
      <c r="C10" s="216"/>
      <c r="D10" s="216"/>
      <c r="E10" s="217"/>
      <c r="F10" s="217"/>
      <c r="G10" s="217"/>
      <c r="H10" s="217"/>
      <c r="I10" s="217"/>
      <c r="J10" s="217"/>
      <c r="K10" s="50"/>
      <c r="L10" s="24"/>
      <c r="M10" s="24"/>
      <c r="DO10" s="26"/>
      <c r="DP10" s="26"/>
      <c r="DQ10" s="26"/>
    </row>
    <row r="11" spans="1:121" customFormat="1" ht="12.75" customHeight="1">
      <c r="A11" s="51">
        <v>1</v>
      </c>
      <c r="B11" s="49"/>
      <c r="C11" s="104" t="str">
        <f>'[1]CA100 2024 Scores'!$B$11</f>
        <v>Indicator 1: Net-zero GHG Emissions by 2050 (Or Sooner) Ambition</v>
      </c>
      <c r="D11" s="143" t="str">
        <f>IFERROR(INDEX('CA100 2024 Scores'!$E$3:$I$76, MATCH('Company Scorecard - Select'!$A11, 'CA100 2024 Scores'!$A$3:$A$76, 0), MATCH('Company Scorecard - Select'!$C$4, 'CA100 2024 Scores'!$E$1:$I$1, 0)), "")</f>
        <v>Partial</v>
      </c>
      <c r="E11" s="132"/>
      <c r="F11" s="68">
        <f>SUM(F13)/COUNT(F13)</f>
        <v>0.5</v>
      </c>
      <c r="G11" s="70"/>
      <c r="H11" s="71"/>
      <c r="I11" s="70"/>
      <c r="J11" s="71"/>
      <c r="K11" s="52"/>
      <c r="L11" s="24"/>
      <c r="M11" s="24"/>
      <c r="DO11" s="26"/>
      <c r="DP11" s="26"/>
      <c r="DQ11" s="26"/>
    </row>
    <row r="12" spans="1:121" s="24" customFormat="1" ht="12.75" customHeight="1">
      <c r="A12" s="53"/>
      <c r="B12" s="54"/>
      <c r="C12" s="97"/>
      <c r="D12" s="92"/>
      <c r="E12" s="132"/>
      <c r="F12" s="72"/>
      <c r="G12" s="70"/>
      <c r="H12" s="70"/>
      <c r="I12" s="70"/>
      <c r="J12" s="70"/>
      <c r="K12" s="52"/>
      <c r="DO12" s="26"/>
      <c r="DP12" s="26"/>
      <c r="DQ12" s="26"/>
    </row>
    <row r="13" spans="1:121" customFormat="1" ht="12.75" customHeight="1" outlineLevel="1">
      <c r="A13" s="51">
        <v>1.1000000000000001</v>
      </c>
      <c r="B13" s="55"/>
      <c r="C13" s="149" t="s">
        <v>31</v>
      </c>
      <c r="D13" s="92" t="str">
        <f>IFERROR(INDEX('CA100 2024 Scores'!$E$3:$I$76, MATCH('Company Scorecard - Select'!$A13, 'CA100 2024 Scores'!$A$3:$A$76, 0), MATCH('Company Scorecard - Select'!$C$4, 'CA100 2024 Scores'!$E$1:$I$1, 0)), "")</f>
        <v>Partial</v>
      </c>
      <c r="E13" s="132"/>
      <c r="F13" s="73">
        <f>SUM(F14:F15) / COUNTIF(F14:F15,"&lt;&gt;n/a")</f>
        <v>0.5</v>
      </c>
      <c r="G13" s="71"/>
      <c r="H13" s="71"/>
      <c r="I13" s="71"/>
      <c r="J13" s="74" t="str">
        <f>IF(OR(INDEX('NZS DM and CA100'!$D$4:$D$244, MATCH('Company Scorecard - Select'!$A13, 'NZS DM and CA100'!$B$4:$B$244, 0)) = "Solutions", INDEX('NZS DM and CA100'!$D$4:$D$244, MATCH('Company Scorecard - Select'!$A13, 'NZS DM and CA100'!$B$4:$B$244, 0)) = "Solutions (Al)"), INDEX('NZS DM and CA100'!$E$4:$I$244, MATCH('Company Scorecard - Select'!$A13, 'NZS DM and CA100'!$B$4:$B$244, 0),MATCH('Company Scorecard - Select'!$C$4, 'NZS DM and CA100'!$E$2:$I$2, 0)),"")</f>
        <v/>
      </c>
      <c r="K13" s="52"/>
      <c r="L13" s="24"/>
      <c r="M13" s="24"/>
      <c r="DO13" s="26"/>
      <c r="DP13" s="26"/>
      <c r="DQ13" s="26"/>
    </row>
    <row r="14" spans="1:121" customFormat="1" ht="12.75" customHeight="1" outlineLevel="2">
      <c r="A14" s="53" t="str">
        <f>LEFT(C14,FIND(":",C14)-1)</f>
        <v>1.1.a</v>
      </c>
      <c r="B14" s="229"/>
      <c r="C14" s="150" t="s">
        <v>32</v>
      </c>
      <c r="D14" s="92" t="str">
        <f>IFERROR(INDEX('CA100 2024 Scores'!$E$3:$I$76, MATCH('Company Scorecard - Select'!$A14, 'CA100 2024 Scores'!$A$3:$A$76, 0), MATCH('Company Scorecard - Select'!$C$4, 'CA100 2024 Scores'!$E$1:$I$1, 0)), "")</f>
        <v>Y</v>
      </c>
      <c r="E14" s="132"/>
      <c r="F14" s="73">
        <f>IF(INDEX('NZS DM and CA100'!$D$4:$D$244, MATCH('Company Scorecard - Select'!$A14, 'NZS DM and CA100'!$B$4:$B$244, 0)) = "Disclosure", INDEX('NZS DM and CA100'!$E$4:$I$244, MATCH('Company Scorecard - Select'!$A14, 'NZS DM and CA100'!$B$4:$B$244, 0),MATCH('Company Scorecard - Select'!$C$4, 'NZS DM and CA100'!$E$2:$I$2, 0)),"N/A")</f>
        <v>1</v>
      </c>
      <c r="G14" s="71"/>
      <c r="H14" s="73" t="str">
        <f>IF(INDEX('NZS DM and CA100'!$D$4:$D$244, MATCH('Company Scorecard - Select'!$A14, 'NZS DM and CA100'!$B$4:$B$244, 0)) = "Alignment", INDEX('NZS DM and CA100'!$E$4:$I$244, MATCH('Company Scorecard - Select'!$A14, 'NZS DM and CA100'!$B$4:$B$244, 0),MATCH('Company Scorecard - Select'!$C$4, 'NZS DM and CA100'!$E$2:$I$2, 0)),"")</f>
        <v/>
      </c>
      <c r="I14" s="71"/>
      <c r="J14" s="74" t="str">
        <f>IF(OR(INDEX('NZS DM and CA100'!$D$4:$D$244, MATCH('Company Scorecard - Select'!$A14, 'NZS DM and CA100'!$B$4:$B$244, 0)) = "Solutions", INDEX('NZS DM and CA100'!$D$4:$D$244, MATCH('Company Scorecard - Select'!$A14, 'NZS DM and CA100'!$B$4:$B$244, 0)) = "Solutions (Al)"), INDEX('NZS DM and CA100'!$E$4:$I$244, MATCH('Company Scorecard - Select'!$A14, 'NZS DM and CA100'!$B$4:$B$244, 0),MATCH('Company Scorecard - Select'!$C$4, 'NZS DM and CA100'!$E$2:$I$2, 0)),"")</f>
        <v/>
      </c>
      <c r="K14" s="52"/>
      <c r="L14" s="24"/>
      <c r="M14" s="24"/>
      <c r="DO14" s="26"/>
      <c r="DP14" s="26"/>
      <c r="DQ14" s="26"/>
    </row>
    <row r="15" spans="1:121" customFormat="1" ht="12.75" customHeight="1" outlineLevel="2">
      <c r="A15" s="53" t="str">
        <f>LEFT(C15,FIND(":",C15)-1)</f>
        <v>1.1.b</v>
      </c>
      <c r="B15" s="229"/>
      <c r="C15" s="150" t="s">
        <v>33</v>
      </c>
      <c r="D15" s="92" t="str">
        <f>IFERROR(INDEX('CA100 2024 Scores'!$E$3:$I$76, MATCH('Company Scorecard - Select'!$A15, 'CA100 2024 Scores'!$A$3:$A$76, 0), MATCH('Company Scorecard - Select'!$C$4, 'CA100 2024 Scores'!$E$1:$I$1, 0)), "")</f>
        <v>N</v>
      </c>
      <c r="E15" s="132"/>
      <c r="F15" s="73">
        <f>IF(INDEX('NZS DM and CA100'!$D$4:$D$244, MATCH('Company Scorecard - Select'!$A15, 'NZS DM and CA100'!$B$4:$B$244, 0)) = "Disclosure", INDEX('NZS DM and CA100'!$E$4:$I$244, MATCH('Company Scorecard - Select'!$A15, 'NZS DM and CA100'!$B$4:$B$244, 0),MATCH('Company Scorecard - Select'!$C$4, 'NZS DM and CA100'!$E$2:$I$2, 0)),"N/A")</f>
        <v>0</v>
      </c>
      <c r="G15" s="71"/>
      <c r="H15" s="73" t="str">
        <f>IF(INDEX('NZS DM and CA100'!$D$4:$D$244, MATCH('Company Scorecard - Select'!$A15, 'NZS DM and CA100'!$B$4:$B$244, 0)) = "Alignment", INDEX('NZS DM and CA100'!$E$4:$I$244, MATCH('Company Scorecard - Select'!$A15, 'NZS DM and CA100'!$B$4:$B$244, 0),MATCH('Company Scorecard - Select'!$C$4, 'NZS DM and CA100'!$E$2:$I$2, 0)),"")</f>
        <v/>
      </c>
      <c r="I15" s="71"/>
      <c r="J15" s="74" t="str">
        <f>IF(OR(INDEX('NZS DM and CA100'!$D$4:$D$244, MATCH('Company Scorecard - Select'!$A15, 'NZS DM and CA100'!$B$4:$B$244, 0)) = "Solutions", INDEX('NZS DM and CA100'!$D$4:$D$244, MATCH('Company Scorecard - Select'!$A15, 'NZS DM and CA100'!$B$4:$B$244, 0)) = "Solutions (Al)"), INDEX('NZS DM and CA100'!$E$4:$I$244, MATCH('Company Scorecard - Select'!$A15, 'NZS DM and CA100'!$B$4:$B$244, 0),MATCH('Company Scorecard - Select'!$C$4, 'NZS DM and CA100'!$E$2:$I$2, 0)),"")</f>
        <v/>
      </c>
      <c r="K15" s="52"/>
      <c r="L15" s="24"/>
      <c r="M15" s="24"/>
      <c r="DO15" s="26"/>
      <c r="DP15" s="26"/>
      <c r="DQ15" s="26"/>
    </row>
    <row r="16" spans="1:121" s="24" customFormat="1" ht="5.25" customHeight="1" thickBot="1">
      <c r="B16" s="56"/>
      <c r="C16" s="99"/>
      <c r="D16" s="142" t="str">
        <f>IFERROR(INDEX('CA100 2024 Scores'!$E$3:$I$76, MATCH('Company Scorecard - Select'!$A16, 'CA100 2024 Scores'!$A$3:$A$76, 0), MATCH('Company Scorecard - Select'!$C$4, 'CA100 2024 Scores'!$E$1:$I$1, 0)), "")</f>
        <v/>
      </c>
      <c r="E16" s="131"/>
      <c r="F16" s="134"/>
      <c r="G16" s="134"/>
      <c r="H16" s="134"/>
      <c r="I16" s="134"/>
      <c r="J16" s="134"/>
      <c r="K16" s="57"/>
      <c r="DO16" s="26"/>
      <c r="DP16" s="26"/>
      <c r="DQ16" s="26"/>
    </row>
    <row r="17" spans="1:121" customFormat="1" ht="5.25" customHeight="1">
      <c r="A17" s="24"/>
      <c r="B17" s="49"/>
      <c r="C17" s="117"/>
      <c r="D17" s="117" t="str">
        <f>IFERROR(INDEX('CA100 2024 Scores'!$E$3:$I$76, MATCH('Company Scorecard - Select'!$A17, 'CA100 2024 Scores'!$A$3:$A$76, 0), MATCH('Company Scorecard - Select'!$C$4, 'CA100 2024 Scores'!$E$1:$I$1, 0)), "")</f>
        <v/>
      </c>
      <c r="E17" s="132"/>
      <c r="F17" s="132"/>
      <c r="G17" s="132"/>
      <c r="H17" s="132"/>
      <c r="I17" s="132"/>
      <c r="J17" s="132"/>
      <c r="K17" s="50"/>
      <c r="L17" s="24"/>
      <c r="M17" s="24"/>
      <c r="DO17" s="26"/>
      <c r="DP17" s="26"/>
      <c r="DQ17" s="26"/>
    </row>
    <row r="18" spans="1:121" customFormat="1" ht="12.75" customHeight="1">
      <c r="A18" s="51">
        <v>2</v>
      </c>
      <c r="B18" s="55"/>
      <c r="C18" s="104" t="str">
        <f>'[1]CA100 2024 Scores'!$B$15</f>
        <v>Indicator 2: Long-term (2036-2050) GHG Reduction Target(s)</v>
      </c>
      <c r="D18" s="143" t="str">
        <f>IFERROR(INDEX('CA100 2024 Scores'!$E$3:$I$76, MATCH('Company Scorecard - Select'!$A18, 'CA100 2024 Scores'!$A$3:$A$76, 0), MATCH('Company Scorecard - Select'!$C$4, 'CA100 2024 Scores'!$E$1:$I$1, 0)), "")</f>
        <v>Partial</v>
      </c>
      <c r="E18" s="132"/>
      <c r="F18" s="68">
        <f>SUM(F20,F21)/COUNT(F20,F21)</f>
        <v>0.75</v>
      </c>
      <c r="G18" s="135"/>
      <c r="H18" s="68">
        <f>SUM(H21,H20,H25)/COUNT(H20,H21,H25)</f>
        <v>0</v>
      </c>
      <c r="I18" s="135"/>
      <c r="J18" s="68"/>
      <c r="K18" s="52"/>
      <c r="L18" s="24"/>
      <c r="M18" s="24"/>
      <c r="DO18" s="26"/>
      <c r="DP18" s="26"/>
      <c r="DQ18" s="26"/>
    </row>
    <row r="19" spans="1:121" customFormat="1" ht="12.75" customHeight="1">
      <c r="A19" s="51"/>
      <c r="B19" s="55"/>
      <c r="C19" s="104"/>
      <c r="D19" s="143"/>
      <c r="E19" s="132"/>
      <c r="F19" s="136"/>
      <c r="G19" s="135"/>
      <c r="H19" s="136"/>
      <c r="I19" s="135"/>
      <c r="J19" s="135"/>
      <c r="K19" s="52"/>
      <c r="L19" s="24"/>
      <c r="M19" s="24"/>
      <c r="DO19" s="26"/>
      <c r="DP19" s="26"/>
      <c r="DQ19" s="26"/>
    </row>
    <row r="20" spans="1:121" customFormat="1" ht="12.75" customHeight="1" outlineLevel="1">
      <c r="A20" s="51">
        <v>2.1</v>
      </c>
      <c r="B20" s="55"/>
      <c r="C20" s="149" t="s">
        <v>34</v>
      </c>
      <c r="D20" s="92" t="str">
        <f>IFERROR(INDEX('CA100 2024 Scores'!$E$3:$I$76, MATCH('Company Scorecard - Select'!$A20, 'CA100 2024 Scores'!$A$3:$A$76, 0), MATCH('Company Scorecard - Select'!$C$4, 'CA100 2024 Scores'!$E$1:$I$1, 0)), "")</f>
        <v>Y</v>
      </c>
      <c r="E20" s="132"/>
      <c r="F20" s="73">
        <f>IF(INDEX('NZS DM and CA100'!$D$4:$D$244, MATCH('Company Scorecard - Select'!$A20, 'NZS DM and CA100'!$B$4:$B$244, 0)) = "Disclosure", INDEX('NZS DM and CA100'!$E$4:$I$244, MATCH('Company Scorecard - Select'!$A20, 'NZS DM and CA100'!$B$4:$B$244, 0),MATCH('Company Scorecard - Select'!$C$4, 'NZS DM and CA100'!$E$2:$I$2, 0)),"N/A")</f>
        <v>1</v>
      </c>
      <c r="G20" s="73"/>
      <c r="H20" s="73" t="str">
        <f>IF(INDEX('NZS DM and CA100'!$D$4:$D$244, MATCH('Company Scorecard - Select'!$A20, 'NZS DM and CA100'!$B$4:$B$244, 0)) = "Alignment", INDEX('NZS DM and CA100'!$E$4:$I$244, MATCH('Company Scorecard - Select'!$A20, 'NZS DM and CA100'!$B$4:$B$244, 0),MATCH('Company Scorecard - Select'!$C$4, 'NZS DM and CA100'!$E$2:$I$2, 0)),"")</f>
        <v/>
      </c>
      <c r="I20" s="73"/>
      <c r="J20" s="73" t="str">
        <f>IF(OR(INDEX('NZS DM and CA100'!$D$4:$D$244, MATCH('Company Scorecard - Select'!$A20, 'NZS DM and CA100'!$B$4:$B$244, 0)) = "Solutions", INDEX('NZS DM and CA100'!$D$4:$D$244, MATCH('Company Scorecard - Select'!$A20, 'NZS DM and CA100'!$B$4:$B$244, 0)) = "Solutions (Al)"), INDEX('NZS DM and CA100'!$E$4:$I$244, MATCH('Company Scorecard - Select'!$A20, 'NZS DM and CA100'!$B$4:$B$244, 0),MATCH('Company Scorecard - Select'!$C$4, 'NZS DM and CA100'!$E$2:$I$2, 0)),"")</f>
        <v/>
      </c>
      <c r="K20" s="52"/>
      <c r="L20" s="24"/>
      <c r="M20" s="24"/>
      <c r="DO20" s="26"/>
      <c r="DP20" s="26"/>
      <c r="DQ20" s="26"/>
    </row>
    <row r="21" spans="1:121" customFormat="1" ht="12.75" customHeight="1" outlineLevel="1">
      <c r="A21" s="51">
        <v>2.2000000000000002</v>
      </c>
      <c r="B21" s="55"/>
      <c r="C21" s="149" t="s">
        <v>35</v>
      </c>
      <c r="D21" s="92" t="str">
        <f>IFERROR(INDEX('CA100 2024 Scores'!$E$3:$I$76, MATCH('Company Scorecard - Select'!$A21, 'CA100 2024 Scores'!$A$3:$A$76, 0), MATCH('Company Scorecard - Select'!$C$4, 'CA100 2024 Scores'!$E$1:$I$1, 0)), "")</f>
        <v>Partial</v>
      </c>
      <c r="E21" s="132"/>
      <c r="F21" s="73">
        <f>SUM(F22:F24) / COUNT(F22:F24)</f>
        <v>0.5</v>
      </c>
      <c r="G21" s="73"/>
      <c r="H21" s="73" t="str">
        <f>H24</f>
        <v>Not Operational</v>
      </c>
      <c r="I21" s="73"/>
      <c r="J21" s="73" t="str">
        <f>IF(OR(INDEX('NZS DM and CA100'!$D$4:$D$244, MATCH('Company Scorecard - Select'!$A21, 'NZS DM and CA100'!$B$4:$B$244, 0)) = "Solutions", INDEX('NZS DM and CA100'!$D$4:$D$244, MATCH('Company Scorecard - Select'!$A21, 'NZS DM and CA100'!$B$4:$B$244, 0)) = "Solutions (Al)"), INDEX('NZS DM and CA100'!$E$4:$I$244, MATCH('Company Scorecard - Select'!$A21, 'NZS DM and CA100'!$B$4:$B$244, 0),MATCH('Company Scorecard - Select'!$C$4, 'NZS DM and CA100'!$E$2:$I$2, 0)),"")</f>
        <v/>
      </c>
      <c r="K21" s="52"/>
      <c r="L21" s="58"/>
      <c r="M21" s="24"/>
      <c r="DO21" s="26"/>
      <c r="DP21" s="26"/>
      <c r="DQ21" s="26"/>
    </row>
    <row r="22" spans="1:121" customFormat="1" ht="12.75" customHeight="1" outlineLevel="2">
      <c r="A22" s="53" t="str">
        <f>LEFT(C22,FIND(":",C22)-1)</f>
        <v>2.2.a</v>
      </c>
      <c r="B22" s="55"/>
      <c r="C22" s="122" t="s">
        <v>36</v>
      </c>
      <c r="D22" s="92" t="str">
        <f>IFERROR(INDEX('CA100 2024 Scores'!$E$3:$I$76, MATCH('Company Scorecard - Select'!$A22, 'CA100 2024 Scores'!$A$3:$A$76, 0), MATCH('Company Scorecard - Select'!$C$4, 'CA100 2024 Scores'!$E$1:$I$1, 0)), "")</f>
        <v>Y</v>
      </c>
      <c r="E22" s="132"/>
      <c r="F22" s="73">
        <f>IF(INDEX('NZS DM and CA100'!$D$4:$D$244, MATCH('Company Scorecard - Select'!$A22, 'NZS DM and CA100'!$B$4:$B$244, 0)) = "Disclosure", INDEX('NZS DM and CA100'!$E$4:$I$244, MATCH('Company Scorecard - Select'!$A22, 'NZS DM and CA100'!$B$4:$B$244, 0),MATCH('Company Scorecard - Select'!$C$4, 'NZS DM and CA100'!$E$2:$I$2, 0)),"")</f>
        <v>1</v>
      </c>
      <c r="G22" s="73"/>
      <c r="H22" s="73" t="str">
        <f>IF(INDEX('NZS DM and CA100'!$D$4:$D$244, MATCH('Company Scorecard - Select'!$A22, 'NZS DM and CA100'!$B$4:$B$244, 0)) = "Alignment", INDEX('NZS DM and CA100'!$E$4:$I$244, MATCH('Company Scorecard - Select'!$A22, 'NZS DM and CA100'!$B$4:$B$244, 0),MATCH('Company Scorecard - Select'!$C$4, 'NZS DM and CA100'!$E$2:$I$2, 0)),"")</f>
        <v/>
      </c>
      <c r="I22" s="73"/>
      <c r="J22" s="73" t="str">
        <f>IF(OR(INDEX('NZS DM and CA100'!$D$4:$D$244, MATCH('Company Scorecard - Select'!$A22, 'NZS DM and CA100'!$B$4:$B$244, 0)) = "Solutions", INDEX('NZS DM and CA100'!$D$4:$D$244, MATCH('Company Scorecard - Select'!$A22, 'NZS DM and CA100'!$B$4:$B$244, 0)) = "Solutions (Al)"), INDEX('NZS DM and CA100'!$E$4:$I$244, MATCH('Company Scorecard - Select'!$A22, 'NZS DM and CA100'!$B$4:$B$244, 0),MATCH('Company Scorecard - Select'!$C$4, 'NZS DM and CA100'!$E$2:$I$2, 0)),"")</f>
        <v/>
      </c>
      <c r="K22" s="52"/>
      <c r="L22" s="24"/>
      <c r="M22" s="24"/>
      <c r="DO22" s="26"/>
      <c r="DP22" s="26"/>
      <c r="DQ22" s="26"/>
    </row>
    <row r="23" spans="1:121" customFormat="1" ht="12.75" customHeight="1" outlineLevel="2">
      <c r="A23" s="53" t="str">
        <f>LEFT(C23,FIND(":",C23)-1)</f>
        <v>2.2.b</v>
      </c>
      <c r="B23" s="55"/>
      <c r="C23" s="122" t="s">
        <v>37</v>
      </c>
      <c r="D23" s="92" t="str">
        <f>IFERROR(INDEX('CA100 2024 Scores'!$E$3:$I$76, MATCH('Company Scorecard - Select'!$A23, 'CA100 2024 Scores'!$A$3:$A$76, 0), MATCH('Company Scorecard - Select'!$C$4, 'CA100 2024 Scores'!$E$1:$I$1, 0)), "")</f>
        <v>N</v>
      </c>
      <c r="E23" s="132"/>
      <c r="F23" s="73">
        <f>IF(INDEX('NZS DM and CA100'!$D$4:$D$244, MATCH('Company Scorecard - Select'!$A23, 'NZS DM and CA100'!$B$4:$B$244, 0)) = "Disclosure", INDEX('NZS DM and CA100'!$E$4:$I$244, MATCH('Company Scorecard - Select'!$A23, 'NZS DM and CA100'!$B$4:$B$244, 0),MATCH('Company Scorecard - Select'!$C$4, 'NZS DM and CA100'!$E$2:$I$2, 0)),"N/A")</f>
        <v>0</v>
      </c>
      <c r="G23" s="73"/>
      <c r="H23" s="73" t="str">
        <f>IF(INDEX('NZS DM and CA100'!$D$4:$D$244, MATCH('Company Scorecard - Select'!$A23, 'NZS DM and CA100'!$B$4:$B$244, 0)) = "Alignment", INDEX('NZS DM and CA100'!$E$4:$I$244, MATCH('Company Scorecard - Select'!$A23, 'NZS DM and CA100'!$B$4:$B$244, 0),MATCH('Company Scorecard - Select'!$C$4, 'NZS DM and CA100'!$E$2:$I$2, 0)),"")</f>
        <v/>
      </c>
      <c r="I23" s="73"/>
      <c r="J23" s="73" t="str">
        <f>IF(OR(INDEX('NZS DM and CA100'!$D$4:$D$244, MATCH('Company Scorecard - Select'!$A23, 'NZS DM and CA100'!$B$4:$B$244, 0)) = "Solutions", INDEX('NZS DM and CA100'!$D$4:$D$244, MATCH('Company Scorecard - Select'!$A23, 'NZS DM and CA100'!$B$4:$B$244, 0)) = "Solutions (Al)"), INDEX('NZS DM and CA100'!$E$4:$I$244, MATCH('Company Scorecard - Select'!$A23, 'NZS DM and CA100'!$B$4:$B$244, 0),MATCH('Company Scorecard - Select'!$C$4, 'NZS DM and CA100'!$E$2:$I$2, 0)),"")</f>
        <v/>
      </c>
      <c r="K23" s="52"/>
      <c r="L23" s="24"/>
      <c r="M23" s="24"/>
      <c r="DO23" s="26"/>
      <c r="DP23" s="26"/>
      <c r="DQ23" s="26"/>
    </row>
    <row r="24" spans="1:121" customFormat="1" ht="12.75" customHeight="1" outlineLevel="2">
      <c r="A24" s="53" t="str">
        <f>LEFT(C24,FIND(" ",C24)-1)</f>
        <v>2.i.a</v>
      </c>
      <c r="B24" s="59"/>
      <c r="C24" s="145" t="s">
        <v>38</v>
      </c>
      <c r="D24" s="92" t="str">
        <f>IFERROR(INDEX('CA100 2024 Scores'!$E$3:$I$76, MATCH('Company Scorecard - Select'!$A24, 'CA100 2024 Scores'!$A$3:$A$76, 0), MATCH('Company Scorecard - Select'!$C$4, 'CA100 2024 Scores'!$E$1:$I$1, 0)), "")</f>
        <v/>
      </c>
      <c r="E24" s="132" t="s">
        <v>39</v>
      </c>
      <c r="F24" s="73" t="str">
        <f>IF(INDEX('NZS DM and CA100'!$D$4:$D$244, MATCH('Company Scorecard - Select'!$A24, 'NZS DM and CA100'!$B$4:$B$244, 0)) = "Disclosure", INDEX('NZS DM and CA100'!$E$4:$I$244, MATCH('Company Scorecard - Select'!$A24, 'NZS DM and CA100'!$B$4:$B$244, 0),MATCH('Company Scorecard - Select'!$C$4, 'NZS DM and CA100'!$E$2:$I$2, 0)),"")</f>
        <v/>
      </c>
      <c r="G24" s="73"/>
      <c r="H24" s="73" t="str">
        <f>IF(INDEX('NZS DM and CA100'!$D$4:$D$244, MATCH('Company Scorecard - Select'!$A24, 'NZS DM and CA100'!$B$4:$B$244, 0)) = "Alignment", INDEX('NZS DM and CA100'!$E$4:$I$244, MATCH('Company Scorecard - Select'!$A24, 'NZS DM and CA100'!$B$4:$B$244, 0),MATCH('Company Scorecard - Select'!$C$4, 'NZS DM and CA100'!$E$2:$I$2, 0)),"")</f>
        <v>Not Operational</v>
      </c>
      <c r="I24" s="73"/>
      <c r="J24" s="73" t="str">
        <f>IF(OR(INDEX('NZS DM and CA100'!$D$4:$D$244, MATCH('Company Scorecard - Select'!$A24, 'NZS DM and CA100'!$B$4:$B$244, 0)) = "Solutions", INDEX('NZS DM and CA100'!$D$4:$D$244, MATCH('Company Scorecard - Select'!$A24, 'NZS DM and CA100'!$B$4:$B$244, 0)) = "Solutions (Al)"), INDEX('NZS DM and CA100'!$E$4:$I$244, MATCH('Company Scorecard - Select'!$A24, 'NZS DM and CA100'!$B$4:$B$244, 0),MATCH('Company Scorecard - Select'!$C$4, 'NZS DM and CA100'!$E$2:$I$2, 0)),"")</f>
        <v/>
      </c>
      <c r="K24" s="52"/>
      <c r="L24" s="24"/>
      <c r="M24" s="24"/>
      <c r="DO24" s="26"/>
      <c r="DP24" s="26"/>
      <c r="DQ24" s="26"/>
    </row>
    <row r="25" spans="1:121" customFormat="1" ht="12.75" customHeight="1" outlineLevel="1">
      <c r="A25" s="51">
        <v>2.2999999999999998</v>
      </c>
      <c r="B25" s="55"/>
      <c r="C25" s="149" t="s">
        <v>40</v>
      </c>
      <c r="D25" s="92" t="str">
        <f>IFERROR(INDEX('CA100 2024 Scores'!$E$3:$I$76, MATCH('Company Scorecard - Select'!$A25, 'CA100 2024 Scores'!$A$3:$A$76, 0), MATCH('Company Scorecard - Select'!$C$4, 'CA100 2024 Scores'!$E$1:$I$1, 0)), "")</f>
        <v>N</v>
      </c>
      <c r="E25" s="132"/>
      <c r="F25" s="73" t="str">
        <f>IF(INDEX('NZS DM and CA100'!$D$4:$D$244, MATCH('Company Scorecard - Select'!$A25, 'NZS DM and CA100'!$B$4:$B$244, 0)) = "Disclosure", INDEX('NZS DM and CA100'!$E$4:$I$244, MATCH('Company Scorecard - Select'!$A25, 'NZS DM and CA100'!$B$4:$B$244, 0),MATCH('Company Scorecard - Select'!$C$4, 'NZS DM and CA100'!$E$2:$I$2, 0)),"")</f>
        <v/>
      </c>
      <c r="G25" s="73"/>
      <c r="H25" s="73">
        <f>IF(INDEX('NZS DM and CA100'!$D$4:$D$244, MATCH('Company Scorecard - Select'!$A25, 'NZS DM and CA100'!$B$4:$B$244, 0)) = "Alignment", INDEX('NZS DM and CA100'!$E$4:$I$244, MATCH('Company Scorecard - Select'!$A25, 'NZS DM and CA100'!$B$4:$B$244, 0),MATCH('Company Scorecard - Select'!$C$4, 'NZS DM and CA100'!$E$2:$I$2, 0)),"")</f>
        <v>0</v>
      </c>
      <c r="I25" s="73"/>
      <c r="J25" s="73" t="str">
        <f>IF(OR(INDEX('NZS DM and CA100'!$D$4:$D$244, MATCH('Company Scorecard - Select'!$A25, 'NZS DM and CA100'!$B$4:$B$244, 0)) = "Solutions", INDEX('NZS DM and CA100'!$D$4:$D$244, MATCH('Company Scorecard - Select'!$A25, 'NZS DM and CA100'!$B$4:$B$244, 0)) = "Solutions (Al)"), INDEX('NZS DM and CA100'!$E$4:$I$244, MATCH('Company Scorecard - Select'!$A25, 'NZS DM and CA100'!$B$4:$B$244, 0),MATCH('Company Scorecard - Select'!$C$4, 'NZS DM and CA100'!$E$2:$I$2, 0)),"")</f>
        <v/>
      </c>
      <c r="K25" s="52"/>
      <c r="L25" s="24"/>
      <c r="M25" s="24"/>
      <c r="DO25" s="26"/>
      <c r="DP25" s="26"/>
      <c r="DQ25" s="26"/>
    </row>
    <row r="26" spans="1:121" s="24" customFormat="1" ht="5.25" customHeight="1" thickBot="1">
      <c r="B26" s="56"/>
      <c r="C26" s="99"/>
      <c r="D26" s="142" t="str">
        <f>IFERROR(INDEX('CA100 2024 Scores'!$E$3:$I$76, MATCH('Company Scorecard - Select'!$A26, 'CA100 2024 Scores'!$A$3:$A$76, 0), MATCH('Company Scorecard - Select'!$C$4, 'CA100 2024 Scores'!$E$1:$I$1, 0)), "")</f>
        <v/>
      </c>
      <c r="E26" s="131"/>
      <c r="F26" s="134"/>
      <c r="G26" s="134"/>
      <c r="H26" s="134"/>
      <c r="I26" s="134"/>
      <c r="J26" s="134"/>
      <c r="K26" s="57"/>
      <c r="DO26" s="26"/>
      <c r="DP26" s="26"/>
      <c r="DQ26" s="26"/>
    </row>
    <row r="27" spans="1:121" customFormat="1" ht="5.25" customHeight="1">
      <c r="A27" s="24"/>
      <c r="B27" s="49"/>
      <c r="C27" s="117" t="s">
        <v>41</v>
      </c>
      <c r="D27" s="117" t="str">
        <f>IFERROR(INDEX('CA100 2024 Scores'!$E$3:$I$76, MATCH('Company Scorecard - Select'!$A27, 'CA100 2024 Scores'!$A$3:$A$76, 0), MATCH('Company Scorecard - Select'!$C$4, 'CA100 2024 Scores'!$E$1:$I$1, 0)), "")</f>
        <v/>
      </c>
      <c r="E27" s="132"/>
      <c r="F27" s="132"/>
      <c r="G27" s="132"/>
      <c r="H27" s="132"/>
      <c r="I27" s="132"/>
      <c r="J27" s="132"/>
      <c r="K27" s="50"/>
      <c r="L27" s="24"/>
      <c r="M27" s="24"/>
      <c r="DO27" s="26"/>
      <c r="DP27" s="26"/>
      <c r="DQ27" s="26"/>
    </row>
    <row r="28" spans="1:121" customFormat="1" ht="12.75" customHeight="1">
      <c r="A28" s="51">
        <v>3</v>
      </c>
      <c r="B28" s="55"/>
      <c r="C28" s="104" t="str">
        <f>'[1]CA100 2024 Scores'!$B$21</f>
        <v>Indicator 3: Medium-term (2028-2035) GHG Reduction Target(s)</v>
      </c>
      <c r="D28" s="143" t="str">
        <f>IFERROR(INDEX('CA100 2024 Scores'!$E$3:$I$76, MATCH('Company Scorecard - Select'!$A28, 'CA100 2024 Scores'!$A$3:$A$76, 0), MATCH('Company Scorecard - Select'!$C$4, 'CA100 2024 Scores'!$E$1:$I$1, 0)), "")</f>
        <v>Partial</v>
      </c>
      <c r="E28" s="132"/>
      <c r="F28" s="68">
        <f>SUM(F30,F31)/COUNT(F30,F31)</f>
        <v>0.75</v>
      </c>
      <c r="G28" s="135"/>
      <c r="H28" s="68">
        <f>SUM(H31,H30,H35,H36)/COUNT(H30,H31,H35,H36)</f>
        <v>0</v>
      </c>
      <c r="I28" s="135"/>
      <c r="J28" s="68"/>
      <c r="K28" s="52"/>
      <c r="L28" s="24"/>
      <c r="M28" s="24"/>
      <c r="DO28" s="26"/>
      <c r="DP28" s="26"/>
      <c r="DQ28" s="26"/>
    </row>
    <row r="29" spans="1:121" s="24" customFormat="1" ht="12.75" customHeight="1">
      <c r="A29" s="53"/>
      <c r="B29" s="54"/>
      <c r="C29" s="97"/>
      <c r="D29" s="92"/>
      <c r="E29" s="132"/>
      <c r="F29" s="137"/>
      <c r="G29" s="135"/>
      <c r="H29" s="135"/>
      <c r="I29" s="135"/>
      <c r="J29" s="135"/>
      <c r="K29" s="52"/>
      <c r="DO29" s="26"/>
      <c r="DP29" s="26"/>
      <c r="DQ29" s="26"/>
    </row>
    <row r="30" spans="1:121" customFormat="1" ht="12.75" customHeight="1" outlineLevel="1">
      <c r="A30" s="51">
        <v>3.1</v>
      </c>
      <c r="B30" s="55"/>
      <c r="C30" s="149" t="s">
        <v>42</v>
      </c>
      <c r="D30" s="92" t="str">
        <f>IFERROR(INDEX('CA100 2024 Scores'!$E$3:$I$76, MATCH('Company Scorecard - Select'!$A30, 'CA100 2024 Scores'!$A$3:$A$76, 0), MATCH('Company Scorecard - Select'!$C$4, 'CA100 2024 Scores'!$E$1:$I$1, 0)), "")</f>
        <v>Y</v>
      </c>
      <c r="E30" s="132"/>
      <c r="F30" s="73">
        <f>IF(INDEX('NZS DM and CA100'!$D$4:$D$244, MATCH('Company Scorecard - Select'!$A30, 'NZS DM and CA100'!$B$4:$B$244, 0)) = "Disclosure", INDEX('NZS DM and CA100'!$E$4:$I$244, MATCH('Company Scorecard - Select'!$A30, 'NZS DM and CA100'!$B$4:$B$244, 0),MATCH('Company Scorecard - Select'!$C$4, 'NZS DM and CA100'!$E$2:$I$2, 0)),"N/A")</f>
        <v>1</v>
      </c>
      <c r="G30" s="73"/>
      <c r="H30" s="73" t="str">
        <f>IF(INDEX('NZS DM and CA100'!$D$4:$D$244, MATCH('Company Scorecard - Select'!$A30, 'NZS DM and CA100'!$B$4:$B$244, 0)) = "Alignment", INDEX('NZS DM and CA100'!$E$4:$I$244, MATCH('Company Scorecard - Select'!$A30, 'NZS DM and CA100'!$B$4:$B$244, 0),MATCH('Company Scorecard - Select'!$C$4, 'NZS DM and CA100'!$E$2:$I$2, 0)),"")</f>
        <v/>
      </c>
      <c r="I30" s="73"/>
      <c r="J30" s="73" t="str">
        <f>IF(OR(INDEX('NZS DM and CA100'!$D$4:$D$244, MATCH('Company Scorecard - Select'!$A30, 'NZS DM and CA100'!$B$4:$B$244, 0)) = "Solutions", INDEX('NZS DM and CA100'!$D$4:$D$244, MATCH('Company Scorecard - Select'!$A30, 'NZS DM and CA100'!$B$4:$B$244, 0)) = "Solutions (Al)"), INDEX('NZS DM and CA100'!$E$4:$I$244, MATCH('Company Scorecard - Select'!$A30, 'NZS DM and CA100'!$B$4:$B$244, 0),MATCH('Company Scorecard - Select'!$C$4, 'NZS DM and CA100'!$E$2:$I$2, 0)),"")</f>
        <v/>
      </c>
      <c r="K30" s="52"/>
      <c r="L30" s="24"/>
      <c r="M30" s="24"/>
      <c r="DO30" s="26"/>
      <c r="DP30" s="26"/>
      <c r="DQ30" s="26"/>
    </row>
    <row r="31" spans="1:121" customFormat="1" ht="12.75" customHeight="1" outlineLevel="1">
      <c r="A31" s="51">
        <v>3.2</v>
      </c>
      <c r="B31" s="55"/>
      <c r="C31" s="149" t="s">
        <v>43</v>
      </c>
      <c r="D31" s="92" t="str">
        <f>IFERROR(INDEX('CA100 2024 Scores'!$E$3:$I$76, MATCH('Company Scorecard - Select'!$A31, 'CA100 2024 Scores'!$A$3:$A$76, 0), MATCH('Company Scorecard - Select'!$C$4, 'CA100 2024 Scores'!$E$1:$I$1, 0)), "")</f>
        <v>Partial</v>
      </c>
      <c r="E31" s="132"/>
      <c r="F31" s="73">
        <f>SUM(F32:F34)/COUNT(F32:F34)</f>
        <v>0.5</v>
      </c>
      <c r="G31" s="73"/>
      <c r="H31" s="73" t="str">
        <f>H34</f>
        <v>Not Operational</v>
      </c>
      <c r="I31" s="73"/>
      <c r="J31" s="73" t="str">
        <f>IF(OR(INDEX('NZS DM and CA100'!$D$4:$D$244, MATCH('Company Scorecard - Select'!$A31, 'NZS DM and CA100'!$B$4:$B$244, 0)) = "Solutions", INDEX('NZS DM and CA100'!$D$4:$D$244, MATCH('Company Scorecard - Select'!$A31, 'NZS DM and CA100'!$B$4:$B$244, 0)) = "Solutions (Al)"), INDEX('NZS DM and CA100'!$E$4:$I$244, MATCH('Company Scorecard - Select'!$A31, 'NZS DM and CA100'!$B$4:$B$244, 0),MATCH('Company Scorecard - Select'!$C$4, 'NZS DM and CA100'!$E$2:$I$2, 0)),"")</f>
        <v/>
      </c>
      <c r="K31" s="52"/>
      <c r="L31" s="24"/>
      <c r="M31" s="24"/>
      <c r="DO31" s="26"/>
      <c r="DP31" s="26"/>
      <c r="DQ31" s="26"/>
    </row>
    <row r="32" spans="1:121" customFormat="1" ht="12.75" customHeight="1" outlineLevel="2">
      <c r="A32" s="53" t="str">
        <f>LEFT(C32,FIND(":",C32)-1)</f>
        <v>3.2.a</v>
      </c>
      <c r="B32" s="55"/>
      <c r="C32" s="122" t="s">
        <v>44</v>
      </c>
      <c r="D32" s="92" t="str">
        <f>IFERROR(INDEX('CA100 2024 Scores'!$E$3:$I$76, MATCH('Company Scorecard - Select'!$A32, 'CA100 2024 Scores'!$A$3:$A$76, 0), MATCH('Company Scorecard - Select'!$C$4, 'CA100 2024 Scores'!$E$1:$I$1, 0)), "")</f>
        <v>Y</v>
      </c>
      <c r="E32" s="132"/>
      <c r="F32" s="73">
        <f>IF(INDEX('NZS DM and CA100'!$D$4:$D$244, MATCH('Company Scorecard - Select'!$A32, 'NZS DM and CA100'!$B$4:$B$244, 0)) = "Disclosure", INDEX('NZS DM and CA100'!$E$4:$I$244, MATCH('Company Scorecard - Select'!$A32, 'NZS DM and CA100'!$B$4:$B$244, 0),MATCH('Company Scorecard - Select'!$C$4, 'NZS DM and CA100'!$E$2:$I$2, 0)),"N/A")</f>
        <v>1</v>
      </c>
      <c r="G32" s="73"/>
      <c r="H32" s="73" t="str">
        <f>IF(INDEX('NZS DM and CA100'!$D$4:$D$244, MATCH('Company Scorecard - Select'!$A32, 'NZS DM and CA100'!$B$4:$B$244, 0)) = "Alignment", INDEX('NZS DM and CA100'!$E$4:$I$244, MATCH('Company Scorecard - Select'!$A32, 'NZS DM and CA100'!$B$4:$B$244, 0),MATCH('Company Scorecard - Select'!$C$4, 'NZS DM and CA100'!$E$2:$I$2, 0)),"")</f>
        <v/>
      </c>
      <c r="I32" s="73"/>
      <c r="J32" s="73" t="str">
        <f>IF(OR(INDEX('NZS DM and CA100'!$D$4:$D$244, MATCH('Company Scorecard - Select'!$A32, 'NZS DM and CA100'!$B$4:$B$244, 0)) = "Solutions", INDEX('NZS DM and CA100'!$D$4:$D$244, MATCH('Company Scorecard - Select'!$A32, 'NZS DM and CA100'!$B$4:$B$244, 0)) = "Solutions (Al)"), INDEX('NZS DM and CA100'!$E$4:$I$244, MATCH('Company Scorecard - Select'!$A32, 'NZS DM and CA100'!$B$4:$B$244, 0),MATCH('Company Scorecard - Select'!$C$4, 'NZS DM and CA100'!$E$2:$I$2, 0)),"")</f>
        <v/>
      </c>
      <c r="K32" s="52"/>
      <c r="L32" s="24"/>
      <c r="M32" s="24"/>
      <c r="DO32" s="26"/>
      <c r="DP32" s="26"/>
      <c r="DQ32" s="26"/>
    </row>
    <row r="33" spans="1:121" customFormat="1" ht="12.75" customHeight="1" outlineLevel="2">
      <c r="A33" s="53" t="str">
        <f>LEFT(C33,FIND(":",C33)-1)</f>
        <v>3.2.b</v>
      </c>
      <c r="B33" s="55"/>
      <c r="C33" s="122" t="s">
        <v>45</v>
      </c>
      <c r="D33" s="92" t="str">
        <f>IFERROR(INDEX('CA100 2024 Scores'!$E$3:$I$76, MATCH('Company Scorecard - Select'!$A33, 'CA100 2024 Scores'!$A$3:$A$76, 0), MATCH('Company Scorecard - Select'!$C$4, 'CA100 2024 Scores'!$E$1:$I$1, 0)), "")</f>
        <v>N</v>
      </c>
      <c r="E33" s="132"/>
      <c r="F33" s="73">
        <f>IF(INDEX('NZS DM and CA100'!$D$4:$D$244, MATCH('Company Scorecard - Select'!$A33, 'NZS DM and CA100'!$B$4:$B$244, 0)) = "Disclosure", INDEX('NZS DM and CA100'!$E$4:$I$244, MATCH('Company Scorecard - Select'!$A33, 'NZS DM and CA100'!$B$4:$B$244, 0),MATCH('Company Scorecard - Select'!$C$4, 'NZS DM and CA100'!$E$2:$I$2, 0)),"N/A")</f>
        <v>0</v>
      </c>
      <c r="G33" s="73"/>
      <c r="H33" s="73" t="str">
        <f>IF(INDEX('NZS DM and CA100'!$D$4:$D$244, MATCH('Company Scorecard - Select'!$A33, 'NZS DM and CA100'!$B$4:$B$244, 0)) = "Alignment", INDEX('NZS DM and CA100'!$E$4:$I$244, MATCH('Company Scorecard - Select'!$A33, 'NZS DM and CA100'!$B$4:$B$244, 0),MATCH('Company Scorecard - Select'!$C$4, 'NZS DM and CA100'!$E$2:$I$2, 0)),"")</f>
        <v/>
      </c>
      <c r="I33" s="73"/>
      <c r="J33" s="73" t="str">
        <f>IF(OR(INDEX('NZS DM and CA100'!$D$4:$D$244, MATCH('Company Scorecard - Select'!$A33, 'NZS DM and CA100'!$B$4:$B$244, 0)) = "Solutions", INDEX('NZS DM and CA100'!$D$4:$D$244, MATCH('Company Scorecard - Select'!$A33, 'NZS DM and CA100'!$B$4:$B$244, 0)) = "Solutions (Al)"), INDEX('NZS DM and CA100'!$E$4:$I$244, MATCH('Company Scorecard - Select'!$A33, 'NZS DM and CA100'!$B$4:$B$244, 0),MATCH('Company Scorecard - Select'!$C$4, 'NZS DM and CA100'!$E$2:$I$2, 0)),"")</f>
        <v/>
      </c>
      <c r="K33" s="52"/>
      <c r="L33" s="24"/>
      <c r="M33" s="24"/>
      <c r="DO33" s="26"/>
      <c r="DP33" s="26"/>
      <c r="DQ33" s="26"/>
    </row>
    <row r="34" spans="1:121" customFormat="1" ht="12.75" customHeight="1" outlineLevel="2">
      <c r="A34" s="53" t="str">
        <f>LEFT(C34,FIND(" ",C34)-1)</f>
        <v>3.i.a</v>
      </c>
      <c r="B34" s="55"/>
      <c r="C34" s="145" t="s">
        <v>46</v>
      </c>
      <c r="D34" s="92" t="str">
        <f>IFERROR(INDEX('CA100 2024 Scores'!$E$3:$I$76, MATCH('Company Scorecard - Select'!$A34, 'CA100 2024 Scores'!$A$3:$A$76, 0), MATCH('Company Scorecard - Select'!$C$4, 'CA100 2024 Scores'!$E$1:$I$1, 0)), "")</f>
        <v/>
      </c>
      <c r="E34" s="132"/>
      <c r="F34" s="73" t="str">
        <f>IF(INDEX('NZS DM and CA100'!$D$4:$D$244, MATCH('Company Scorecard - Select'!$A34, 'NZS DM and CA100'!$B$4:$B$244, 0)) = "Disclosure", INDEX('NZS DM and CA100'!$E$4:$I$244, MATCH('Company Scorecard - Select'!$A34, 'NZS DM and CA100'!$B$4:$B$244, 0),MATCH('Company Scorecard - Select'!$C$4, 'NZS DM and CA100'!$E$2:$I$2, 0)),"")</f>
        <v/>
      </c>
      <c r="G34" s="73"/>
      <c r="H34" s="73" t="str">
        <f>IF(INDEX('NZS DM and CA100'!$D$4:$D$244, MATCH('Company Scorecard - Select'!$A34, 'NZS DM and CA100'!$B$4:$B$244, 0)) = "Alignment", INDEX('NZS DM and CA100'!$E$4:$I$244, MATCH('Company Scorecard - Select'!$A34, 'NZS DM and CA100'!$B$4:$B$244, 0),MATCH('Company Scorecard - Select'!$C$4, 'NZS DM and CA100'!$E$2:$I$2, 0)),"")</f>
        <v>Not Operational</v>
      </c>
      <c r="I34" s="73"/>
      <c r="J34" s="73" t="str">
        <f>IF(OR(INDEX('NZS DM and CA100'!$D$4:$D$244, MATCH('Company Scorecard - Select'!$A34, 'NZS DM and CA100'!$B$4:$B$244, 0)) = "Solutions", INDEX('NZS DM and CA100'!$D$4:$D$244, MATCH('Company Scorecard - Select'!$A34, 'NZS DM and CA100'!$B$4:$B$244, 0)) = "Solutions (Al)"), INDEX('NZS DM and CA100'!$E$4:$I$244, MATCH('Company Scorecard - Select'!$A34, 'NZS DM and CA100'!$B$4:$B$244, 0),MATCH('Company Scorecard - Select'!$C$4, 'NZS DM and CA100'!$E$2:$I$2, 0)),"")</f>
        <v/>
      </c>
      <c r="K34" s="52"/>
      <c r="L34" s="24"/>
      <c r="M34" s="24"/>
      <c r="DO34" s="26"/>
      <c r="DP34" s="26"/>
      <c r="DQ34" s="26"/>
    </row>
    <row r="35" spans="1:121" customFormat="1" ht="12.75" customHeight="1" outlineLevel="1">
      <c r="A35" s="51">
        <v>3.3</v>
      </c>
      <c r="B35" s="55"/>
      <c r="C35" s="151" t="s">
        <v>47</v>
      </c>
      <c r="D35" s="92" t="str">
        <f>IFERROR(INDEX('CA100 2024 Scores'!$E$3:$I$76, MATCH('Company Scorecard - Select'!$A35, 'CA100 2024 Scores'!$A$3:$A$76, 0), MATCH('Company Scorecard - Select'!$C$4, 'CA100 2024 Scores'!$E$1:$I$1, 0)), "")</f>
        <v>N</v>
      </c>
      <c r="E35" s="132"/>
      <c r="F35" s="73" t="str">
        <f>IF(INDEX('NZS DM and CA100'!$D$4:$D$244, MATCH('Company Scorecard - Select'!$A35, 'NZS DM and CA100'!$B$4:$B$244, 0)) = "Disclosure", INDEX('NZS DM and CA100'!$E$4:$I$244, MATCH('Company Scorecard - Select'!$A35, 'NZS DM and CA100'!$B$4:$B$244, 0),MATCH('Company Scorecard - Select'!$C$4, 'NZS DM and CA100'!$E$2:$I$2, 0)),"")</f>
        <v/>
      </c>
      <c r="G35" s="73"/>
      <c r="H35" s="73">
        <f>IF(INDEX('NZS DM and CA100'!$D$4:$D$244, MATCH('Company Scorecard - Select'!$A35, 'NZS DM and CA100'!$B$4:$B$244, 0)) = "Alignment", INDEX('NZS DM and CA100'!$E$4:$I$244, MATCH('Company Scorecard - Select'!$A35, 'NZS DM and CA100'!$B$4:$B$244, 0),MATCH('Company Scorecard - Select'!$C$4, 'NZS DM and CA100'!$E$2:$I$2, 0)),"")</f>
        <v>0</v>
      </c>
      <c r="I35" s="73"/>
      <c r="J35" s="73" t="str">
        <f>IF(OR(INDEX('NZS DM and CA100'!$D$4:$D$244, MATCH('Company Scorecard - Select'!$A35, 'NZS DM and CA100'!$B$4:$B$244, 0)) = "Solutions", INDEX('NZS DM and CA100'!$D$4:$D$244, MATCH('Company Scorecard - Select'!$A35, 'NZS DM and CA100'!$B$4:$B$244, 0)) = "Solutions (Al)"), INDEX('NZS DM and CA100'!$E$4:$I$244, MATCH('Company Scorecard - Select'!$A35, 'NZS DM and CA100'!$B$4:$B$244, 0),MATCH('Company Scorecard - Select'!$C$4, 'NZS DM and CA100'!$E$2:$I$2, 0)),"")</f>
        <v/>
      </c>
      <c r="K35" s="52"/>
      <c r="L35" s="24"/>
      <c r="M35" s="24"/>
      <c r="DO35" s="26"/>
      <c r="DP35" s="26"/>
      <c r="DQ35" s="26"/>
    </row>
    <row r="36" spans="1:121" customFormat="1" ht="12.75" customHeight="1" outlineLevel="1" collapsed="1">
      <c r="A36" s="51">
        <v>3.4</v>
      </c>
      <c r="B36" s="55"/>
      <c r="C36" s="151" t="s">
        <v>48</v>
      </c>
      <c r="D36" s="92" t="str">
        <f>IFERROR(INDEX('CA100 2024 Scores'!$E$3:$I$76, MATCH('Company Scorecard - Select'!$A36, 'CA100 2024 Scores'!$A$3:$A$76, 0), MATCH('Company Scorecard - Select'!$C$4, 'CA100 2024 Scores'!$E$1:$I$1, 0)), "")</f>
        <v>N</v>
      </c>
      <c r="E36" s="132"/>
      <c r="F36" s="73" t="str">
        <f>IF(INDEX('NZS DM and CA100'!$D$4:$D$244, MATCH('Company Scorecard - Select'!$A36, 'NZS DM and CA100'!$B$4:$B$244, 0)) = "Disclosure", INDEX('NZS DM and CA100'!$E$4:$I$244, MATCH('Company Scorecard - Select'!$A36, 'NZS DM and CA100'!$B$4:$B$244, 0),MATCH('Company Scorecard - Select'!$C$4, 'NZS DM and CA100'!$E$2:$I$2, 0)),"")</f>
        <v/>
      </c>
      <c r="G36" s="73"/>
      <c r="H36" s="73">
        <f>IF(INDEX('NZS DM and CA100'!$D$4:$D$244, MATCH('Company Scorecard - Select'!$A36, 'NZS DM and CA100'!$B$4:$B$244, 0)) = "Alignment", INDEX('NZS DM and CA100'!$E$4:$I$244, MATCH('Company Scorecard - Select'!$A36, 'NZS DM and CA100'!$B$4:$B$244, 0),MATCH('Company Scorecard - Select'!$C$4, 'NZS DM and CA100'!$E$2:$I$2, 0)),"")</f>
        <v>0</v>
      </c>
      <c r="I36" s="73"/>
      <c r="J36" s="73" t="str">
        <f>IF(OR(INDEX('NZS DM and CA100'!$D$4:$D$244, MATCH('Company Scorecard - Select'!$A36, 'NZS DM and CA100'!$B$4:$B$244, 0)) = "Solutions", INDEX('NZS DM and CA100'!$D$4:$D$244, MATCH('Company Scorecard - Select'!$A36, 'NZS DM and CA100'!$B$4:$B$244, 0)) = "Solutions (Al)"), INDEX('NZS DM and CA100'!$E$4:$I$244, MATCH('Company Scorecard - Select'!$A36, 'NZS DM and CA100'!$B$4:$B$244, 0),MATCH('Company Scorecard - Select'!$C$4, 'NZS DM and CA100'!$E$2:$I$2, 0)),"")</f>
        <v/>
      </c>
      <c r="K36" s="52"/>
      <c r="L36" s="24"/>
      <c r="M36" s="24"/>
      <c r="DO36" s="26"/>
      <c r="DP36" s="26"/>
      <c r="DQ36" s="26"/>
    </row>
    <row r="37" spans="1:121" s="24" customFormat="1" ht="5.25" customHeight="1" thickBot="1">
      <c r="B37" s="56"/>
      <c r="C37" s="99"/>
      <c r="D37" s="142" t="str">
        <f>IFERROR(INDEX('CA100 2024 Scores'!$E$3:$I$76, MATCH('Company Scorecard - Select'!$A37, 'CA100 2024 Scores'!$A$3:$A$76, 0), MATCH('Company Scorecard - Select'!$C$4, 'CA100 2024 Scores'!$E$1:$I$1, 0)), "")</f>
        <v/>
      </c>
      <c r="E37" s="131"/>
      <c r="F37" s="134"/>
      <c r="G37" s="134"/>
      <c r="H37" s="134"/>
      <c r="I37" s="134"/>
      <c r="J37" s="134"/>
      <c r="K37" s="57"/>
      <c r="DO37" s="26"/>
      <c r="DP37" s="26"/>
      <c r="DQ37" s="26"/>
    </row>
    <row r="38" spans="1:121" customFormat="1" ht="5.25" customHeight="1">
      <c r="A38" s="24"/>
      <c r="B38" s="49"/>
      <c r="C38" s="117"/>
      <c r="D38" s="117" t="str">
        <f>IFERROR(INDEX('CA100 2024 Scores'!$E$3:$I$76, MATCH('Company Scorecard - Select'!$A38, 'CA100 2024 Scores'!$A$3:$A$76, 0), MATCH('Company Scorecard - Select'!$C$4, 'CA100 2024 Scores'!$E$1:$I$1, 0)), "")</f>
        <v/>
      </c>
      <c r="E38" s="132"/>
      <c r="F38" s="132"/>
      <c r="G38" s="132"/>
      <c r="H38" s="132"/>
      <c r="I38" s="132"/>
      <c r="J38" s="132"/>
      <c r="K38" s="50"/>
      <c r="L38" s="24"/>
      <c r="M38" s="24"/>
      <c r="DO38" s="26"/>
      <c r="DP38" s="26"/>
      <c r="DQ38" s="26"/>
    </row>
    <row r="39" spans="1:121" customFormat="1" ht="12.75" customHeight="1">
      <c r="A39" s="51">
        <v>4</v>
      </c>
      <c r="B39" s="54"/>
      <c r="C39" s="104" t="str">
        <f>'[1]CA100 2024 Scores'!$B$28</f>
        <v>Indicator 4: Short-term (up to 2027) GHG Reduction Target(s)</v>
      </c>
      <c r="D39" s="143" t="str">
        <f>IFERROR(INDEX('CA100 2024 Scores'!$E$3:$I$76, MATCH('Company Scorecard - Select'!$A39, 'CA100 2024 Scores'!$A$3:$A$76, 0), MATCH('Company Scorecard - Select'!$C$4, 'CA100 2024 Scores'!$E$1:$I$1, 0)), "")</f>
        <v>Partial</v>
      </c>
      <c r="E39" s="132"/>
      <c r="F39" s="68">
        <f>SUM(F41, F42,F46 )/COUNT(F41, F42,F46)</f>
        <v>0.75</v>
      </c>
      <c r="G39" s="135"/>
      <c r="H39" s="68">
        <f>SUM(H46,H41,H42)/COUNT(H41,H42,H46)</f>
        <v>0</v>
      </c>
      <c r="I39" s="135"/>
      <c r="J39" s="68"/>
      <c r="K39" s="52"/>
      <c r="L39" s="24"/>
      <c r="M39" s="24"/>
      <c r="DO39" s="26"/>
      <c r="DP39" s="26"/>
      <c r="DQ39" s="26"/>
    </row>
    <row r="40" spans="1:121" s="24" customFormat="1" ht="12.75" customHeight="1">
      <c r="A40" s="53"/>
      <c r="B40" s="54"/>
      <c r="C40" s="97"/>
      <c r="D40" s="92"/>
      <c r="E40" s="132"/>
      <c r="F40" s="137"/>
      <c r="G40" s="135"/>
      <c r="H40" s="135"/>
      <c r="I40" s="135"/>
      <c r="J40" s="135"/>
      <c r="K40" s="52"/>
      <c r="DO40" s="26"/>
      <c r="DP40" s="26"/>
      <c r="DQ40" s="26"/>
    </row>
    <row r="41" spans="1:121" customFormat="1" ht="12.75" customHeight="1" outlineLevel="1">
      <c r="A41" s="51">
        <v>4.0999999999999996</v>
      </c>
      <c r="B41" s="54"/>
      <c r="C41" s="149" t="s">
        <v>49</v>
      </c>
      <c r="D41" s="92" t="str">
        <f>IFERROR(INDEX('CA100 2024 Scores'!$E$3:$I$76, MATCH('Company Scorecard - Select'!$A41, 'CA100 2024 Scores'!$A$3:$A$76, 0), MATCH('Company Scorecard - Select'!$C$4, 'CA100 2024 Scores'!$E$1:$I$1, 0)), "")</f>
        <v>Y</v>
      </c>
      <c r="E41" s="132"/>
      <c r="F41" s="73">
        <f>IF(INDEX('NZS DM and CA100'!$D$4:$D$244, MATCH('Company Scorecard - Select'!$A41, 'NZS DM and CA100'!$B$4:$B$244, 0)) = "Disclosure", INDEX('NZS DM and CA100'!$E$4:$I$244, MATCH('Company Scorecard - Select'!$A41, 'NZS DM and CA100'!$B$4:$B$244, 0),MATCH('Company Scorecard - Select'!$C$4, 'NZS DM and CA100'!$E$2:$I$2, 0)),"N/A")</f>
        <v>1</v>
      </c>
      <c r="G41" s="73"/>
      <c r="H41" s="73" t="str">
        <f>IF(INDEX('NZS DM and CA100'!$D$4:$D$244, MATCH('Company Scorecard - Select'!$A41, 'NZS DM and CA100'!$B$4:$B$244, 0)) = "Alignment", INDEX('NZS DM and CA100'!$E$4:$I$244, MATCH('Company Scorecard - Select'!$A41, 'NZS DM and CA100'!$B$4:$B$244, 0),MATCH('Company Scorecard - Select'!$C$4, 'NZS DM and CA100'!$E$2:$I$2, 0)),"")</f>
        <v/>
      </c>
      <c r="I41" s="73"/>
      <c r="J41" s="73" t="str">
        <f>IF(OR(INDEX('NZS DM and CA100'!$D$4:$D$244, MATCH('Company Scorecard - Select'!$A41, 'NZS DM and CA100'!$B$4:$B$244, 0)) = "Solutions", INDEX('NZS DM and CA100'!$D$4:$D$244, MATCH('Company Scorecard - Select'!$A41, 'NZS DM and CA100'!$B$4:$B$244, 0)) = "Solutions (Al)"), INDEX('NZS DM and CA100'!$E$4:$I$244, MATCH('Company Scorecard - Select'!$A41, 'NZS DM and CA100'!$B$4:$B$244, 0),MATCH('Company Scorecard - Select'!$C$4, 'NZS DM and CA100'!$E$2:$I$2, 0)),"")</f>
        <v/>
      </c>
      <c r="K41" s="52"/>
      <c r="L41" s="24"/>
      <c r="M41" s="24"/>
      <c r="DO41" s="26"/>
      <c r="DP41" s="26"/>
      <c r="DQ41" s="26"/>
    </row>
    <row r="42" spans="1:121" customFormat="1" ht="12.75" customHeight="1" outlineLevel="1">
      <c r="A42" s="51">
        <v>4.2</v>
      </c>
      <c r="B42" s="54"/>
      <c r="C42" s="149" t="s">
        <v>50</v>
      </c>
      <c r="D42" s="92" t="str">
        <f>IFERROR(INDEX('CA100 2024 Scores'!$E$3:$I$76, MATCH('Company Scorecard - Select'!$A42, 'CA100 2024 Scores'!$A$3:$A$76, 0), MATCH('Company Scorecard - Select'!$C$4, 'CA100 2024 Scores'!$E$1:$I$1, 0)), "")</f>
        <v>Partial</v>
      </c>
      <c r="E42" s="132"/>
      <c r="F42" s="73">
        <f>SUM(F43,F44)/COUNT(F43,F44)</f>
        <v>0.5</v>
      </c>
      <c r="G42" s="73"/>
      <c r="H42" s="73" t="str">
        <f>H45</f>
        <v>Not Operational</v>
      </c>
      <c r="I42" s="73"/>
      <c r="J42" s="73" t="str">
        <f>IF(OR(INDEX('NZS DM and CA100'!$D$4:$D$244, MATCH('Company Scorecard - Select'!$A42, 'NZS DM and CA100'!$B$4:$B$244, 0)) = "Solutions", INDEX('NZS DM and CA100'!$D$4:$D$244, MATCH('Company Scorecard - Select'!$A42, 'NZS DM and CA100'!$B$4:$B$244, 0)) = "Solutions (Al)"), INDEX('NZS DM and CA100'!$E$4:$I$244, MATCH('Company Scorecard - Select'!$A42, 'NZS DM and CA100'!$B$4:$B$244, 0),MATCH('Company Scorecard - Select'!$C$4, 'NZS DM and CA100'!$E$2:$I$2, 0)),"")</f>
        <v/>
      </c>
      <c r="K42" s="52"/>
      <c r="L42" s="24"/>
      <c r="M42" s="24"/>
      <c r="DO42" s="26"/>
      <c r="DP42" s="26"/>
      <c r="DQ42" s="26"/>
    </row>
    <row r="43" spans="1:121" customFormat="1" ht="12.75" customHeight="1" outlineLevel="2">
      <c r="A43" s="53" t="str">
        <f>LEFT(C43,FIND(":",C43)-1)</f>
        <v>4.2.a</v>
      </c>
      <c r="B43" s="54"/>
      <c r="C43" s="152" t="s">
        <v>51</v>
      </c>
      <c r="D43" s="92" t="str">
        <f>IFERROR(INDEX('CA100 2024 Scores'!$E$3:$I$76, MATCH('Company Scorecard - Select'!$A43, 'CA100 2024 Scores'!$A$3:$A$76, 0), MATCH('Company Scorecard - Select'!$C$4, 'CA100 2024 Scores'!$E$1:$I$1, 0)), "")</f>
        <v>Y</v>
      </c>
      <c r="E43" s="132"/>
      <c r="F43" s="73">
        <f>IF(INDEX('NZS DM and CA100'!$D$4:$D$244, MATCH('Company Scorecard - Select'!$A43, 'NZS DM and CA100'!$B$4:$B$244, 0)) = "Disclosure", INDEX('NZS DM and CA100'!$E$4:$I$244, MATCH('Company Scorecard - Select'!$A43, 'NZS DM and CA100'!$B$4:$B$244, 0),MATCH('Company Scorecard - Select'!$C$4, 'NZS DM and CA100'!$E$2:$I$2, 0)),"")</f>
        <v>1</v>
      </c>
      <c r="G43" s="73"/>
      <c r="H43" s="73" t="str">
        <f>IF(INDEX('NZS DM and CA100'!$D$4:$D$244, MATCH('Company Scorecard - Select'!$A43, 'NZS DM and CA100'!$B$4:$B$244, 0)) = "Alignment", INDEX('NZS DM and CA100'!$E$4:$I$244, MATCH('Company Scorecard - Select'!$A43, 'NZS DM and CA100'!$B$4:$B$244, 0),MATCH('Company Scorecard - Select'!$C$4, 'NZS DM and CA100'!$E$2:$I$2, 0)),"")</f>
        <v/>
      </c>
      <c r="I43" s="73"/>
      <c r="J43" s="73" t="str">
        <f>IF(OR(INDEX('NZS DM and CA100'!$D$4:$D$244, MATCH('Company Scorecard - Select'!$A43, 'NZS DM and CA100'!$B$4:$B$244, 0)) = "Solutions", INDEX('NZS DM and CA100'!$D$4:$D$244, MATCH('Company Scorecard - Select'!$A43, 'NZS DM and CA100'!$B$4:$B$244, 0)) = "Solutions (Al)"), INDEX('NZS DM and CA100'!$E$4:$I$244, MATCH('Company Scorecard - Select'!$A43, 'NZS DM and CA100'!$B$4:$B$244, 0),MATCH('Company Scorecard - Select'!$C$4, 'NZS DM and CA100'!$E$2:$I$2, 0)),"")</f>
        <v/>
      </c>
      <c r="K43" s="52"/>
      <c r="L43" s="24"/>
      <c r="M43" s="24"/>
      <c r="DO43" s="26"/>
      <c r="DP43" s="26"/>
      <c r="DQ43" s="26"/>
    </row>
    <row r="44" spans="1:121" customFormat="1" ht="12.75" customHeight="1" outlineLevel="2">
      <c r="A44" s="53" t="str">
        <f>LEFT(C44,FIND(":",C44)-1)</f>
        <v>4.2.b</v>
      </c>
      <c r="B44" s="54"/>
      <c r="C44" s="152" t="s">
        <v>52</v>
      </c>
      <c r="D44" s="92" t="str">
        <f>IFERROR(INDEX('CA100 2024 Scores'!$E$3:$I$76, MATCH('Company Scorecard - Select'!$A44, 'CA100 2024 Scores'!$A$3:$A$76, 0), MATCH('Company Scorecard - Select'!$C$4, 'CA100 2024 Scores'!$E$1:$I$1, 0)), "")</f>
        <v>N</v>
      </c>
      <c r="E44" s="132"/>
      <c r="F44" s="73">
        <f>IF(INDEX('NZS DM and CA100'!$D$4:$D$244, MATCH('Company Scorecard - Select'!$A44, 'NZS DM and CA100'!$B$4:$B$244, 0)) = "Disclosure", INDEX('NZS DM and CA100'!$E$4:$I$244, MATCH('Company Scorecard - Select'!$A44, 'NZS DM and CA100'!$B$4:$B$244, 0),MATCH('Company Scorecard - Select'!$C$4, 'NZS DM and CA100'!$E$2:$I$2, 0)),"")</f>
        <v>0</v>
      </c>
      <c r="G44" s="73"/>
      <c r="H44" s="73" t="str">
        <f>IF(INDEX('NZS DM and CA100'!$D$4:$D$244, MATCH('Company Scorecard - Select'!$A44, 'NZS DM and CA100'!$B$4:$B$244, 0)) = "Alignment", INDEX('NZS DM and CA100'!$E$4:$I$244, MATCH('Company Scorecard - Select'!$A44, 'NZS DM and CA100'!$B$4:$B$244, 0),MATCH('Company Scorecard - Select'!$C$4, 'NZS DM and CA100'!$E$2:$I$2, 0)),"")</f>
        <v/>
      </c>
      <c r="I44" s="73"/>
      <c r="J44" s="73" t="str">
        <f>IF(OR(INDEX('NZS DM and CA100'!$D$4:$D$244, MATCH('Company Scorecard - Select'!$A44, 'NZS DM and CA100'!$B$4:$B$244, 0)) = "Solutions", INDEX('NZS DM and CA100'!$D$4:$D$244, MATCH('Company Scorecard - Select'!$A44, 'NZS DM and CA100'!$B$4:$B$244, 0)) = "Solutions (Al)"), INDEX('NZS DM and CA100'!$E$4:$I$244, MATCH('Company Scorecard - Select'!$A44, 'NZS DM and CA100'!$B$4:$B$244, 0),MATCH('Company Scorecard - Select'!$C$4, 'NZS DM and CA100'!$E$2:$I$2, 0)),"")</f>
        <v/>
      </c>
      <c r="K44" s="52"/>
      <c r="L44" s="24"/>
      <c r="M44" s="24"/>
      <c r="DO44" s="26"/>
      <c r="DP44" s="26"/>
      <c r="DQ44" s="26"/>
    </row>
    <row r="45" spans="1:121" customFormat="1" ht="12.75" customHeight="1" outlineLevel="2">
      <c r="A45" s="53" t="str">
        <f>LEFT(C45,FIND(" ",C45)-1)</f>
        <v>4.i.a</v>
      </c>
      <c r="B45" s="54"/>
      <c r="C45" s="145" t="s">
        <v>53</v>
      </c>
      <c r="D45" s="92"/>
      <c r="E45" s="132"/>
      <c r="F45" s="73" t="str">
        <f>IF(INDEX('NZS DM and CA100'!$D$4:$D$244, MATCH('Company Scorecard - Select'!$A45, 'NZS DM and CA100'!$B$4:$B$244, 0)) = "Disclosure", INDEX('NZS DM and CA100'!$E$4:$I$244, MATCH('Company Scorecard - Select'!$A45, 'NZS DM and CA100'!$B$4:$B$244, 0),MATCH('Company Scorecard - Select'!$C$4, 'NZS DM and CA100'!$E$2:$I$2, 0)),"")</f>
        <v/>
      </c>
      <c r="G45" s="73"/>
      <c r="H45" s="73" t="str">
        <f>IF(INDEX('NZS DM and CA100'!$D$4:$D$244, MATCH('Company Scorecard - Select'!$A45, 'NZS DM and CA100'!$B$4:$B$244, 0)) = "Alignment", INDEX('NZS DM and CA100'!$E$4:$I$244, MATCH('Company Scorecard - Select'!$A45, 'NZS DM and CA100'!$B$4:$B$244, 0),MATCH('Company Scorecard - Select'!$C$4, 'NZS DM and CA100'!$E$2:$I$2, 0)),"")</f>
        <v>Not Operational</v>
      </c>
      <c r="I45" s="73"/>
      <c r="J45" s="73" t="str">
        <f>IF(OR(INDEX('NZS DM and CA100'!$D$4:$D$244, MATCH('Company Scorecard - Select'!$A45, 'NZS DM and CA100'!$B$4:$B$244, 0)) = "Solutions", INDEX('NZS DM and CA100'!$D$4:$D$244, MATCH('Company Scorecard - Select'!$A45, 'NZS DM and CA100'!$B$4:$B$244, 0)) = "Solutions (Al)"), INDEX('NZS DM and CA100'!$E$4:$I$244, MATCH('Company Scorecard - Select'!$A45, 'NZS DM and CA100'!$B$4:$B$244, 0),MATCH('Company Scorecard - Select'!$C$4, 'NZS DM and CA100'!$E$2:$I$2, 0)),"")</f>
        <v/>
      </c>
      <c r="K45" s="52"/>
      <c r="L45" s="24"/>
      <c r="M45" s="24"/>
      <c r="DO45" s="26"/>
      <c r="DP45" s="26"/>
      <c r="DQ45" s="26"/>
    </row>
    <row r="46" spans="1:121" customFormat="1" ht="12.75" customHeight="1" outlineLevel="1">
      <c r="A46" s="51">
        <v>4.3</v>
      </c>
      <c r="B46" s="54"/>
      <c r="C46" s="149" t="s">
        <v>54</v>
      </c>
      <c r="D46" s="92" t="str">
        <f>IFERROR(INDEX('CA100 2024 Scores'!$E$3:$I$76, MATCH('Company Scorecard - Select'!$A46, 'CA100 2024 Scores'!$A$3:$A$76, 0), MATCH('Company Scorecard - Select'!$C$4, 'CA100 2024 Scores'!$E$1:$I$1, 0)), "")</f>
        <v>N</v>
      </c>
      <c r="E46" s="132"/>
      <c r="F46" s="73" t="str">
        <f>IF(INDEX('NZS DM and CA100'!$D$4:$D$244, MATCH('Company Scorecard - Select'!$A46, 'NZS DM and CA100'!$B$4:$B$244, 0)) = "Disclosure", INDEX('NZS DM and CA100'!$E$4:$I$244, MATCH('Company Scorecard - Select'!$A46, 'NZS DM and CA100'!$B$4:$B$244, 0),MATCH('Company Scorecard - Select'!$C$4, 'NZS DM and CA100'!$E$2:$I$2, 0)),"")</f>
        <v/>
      </c>
      <c r="G46" s="73"/>
      <c r="H46" s="73">
        <f>IF(INDEX('NZS DM and CA100'!$D$4:$D$244, MATCH('Company Scorecard - Select'!$A46, 'NZS DM and CA100'!$B$4:$B$244, 0)) = "Alignment", INDEX('NZS DM and CA100'!$E$4:$I$244, MATCH('Company Scorecard - Select'!$A46, 'NZS DM and CA100'!$B$4:$B$244, 0),MATCH('Company Scorecard - Select'!$C$4, 'NZS DM and CA100'!$E$2:$I$2, 0)),"")</f>
        <v>0</v>
      </c>
      <c r="I46" s="73"/>
      <c r="J46" s="73" t="str">
        <f>IF(OR(INDEX('NZS DM and CA100'!$D$4:$D$244, MATCH('Company Scorecard - Select'!$A46, 'NZS DM and CA100'!$B$4:$B$244, 0)) = "Solutions", INDEX('NZS DM and CA100'!$D$4:$D$244, MATCH('Company Scorecard - Select'!$A46, 'NZS DM and CA100'!$B$4:$B$244, 0)) = "Solutions (Al)"), INDEX('NZS DM and CA100'!$E$4:$I$244, MATCH('Company Scorecard - Select'!$A46, 'NZS DM and CA100'!$B$4:$B$244, 0),MATCH('Company Scorecard - Select'!$C$4, 'NZS DM and CA100'!$E$2:$I$2, 0)),"")</f>
        <v/>
      </c>
      <c r="K46" s="52"/>
      <c r="L46" s="24"/>
      <c r="M46" s="24"/>
      <c r="DO46" s="26"/>
      <c r="DP46" s="26"/>
      <c r="DQ46" s="26"/>
    </row>
    <row r="47" spans="1:121" s="24" customFormat="1" ht="5.25" customHeight="1" thickBot="1">
      <c r="B47" s="56"/>
      <c r="C47" s="99" t="s">
        <v>41</v>
      </c>
      <c r="D47" s="142" t="str">
        <f>IFERROR(INDEX('CA100 2024 Scores'!$E$3:$I$76, MATCH('Company Scorecard - Select'!$A47, 'CA100 2024 Scores'!$A$3:$A$76, 0), MATCH('Company Scorecard - Select'!$C$4, 'CA100 2024 Scores'!$E$1:$I$1, 0)), "")</f>
        <v/>
      </c>
      <c r="E47" s="131"/>
      <c r="F47" s="134"/>
      <c r="G47" s="134"/>
      <c r="H47" s="134"/>
      <c r="I47" s="134"/>
      <c r="J47" s="134"/>
      <c r="K47" s="57"/>
      <c r="DO47" s="26"/>
      <c r="DP47" s="26"/>
      <c r="DQ47" s="26"/>
    </row>
    <row r="48" spans="1:121" customFormat="1" ht="5.25" customHeight="1">
      <c r="A48" s="24"/>
      <c r="B48" s="49"/>
      <c r="C48" s="117"/>
      <c r="D48" s="117" t="str">
        <f>IFERROR(INDEX('CA100 2024 Scores'!$E$3:$I$76, MATCH('Company Scorecard - Select'!$A48, 'CA100 2024 Scores'!$A$3:$A$76, 0), MATCH('Company Scorecard - Select'!$C$4, 'CA100 2024 Scores'!$E$1:$I$1, 0)), "")</f>
        <v/>
      </c>
      <c r="E48" s="132"/>
      <c r="F48" s="132"/>
      <c r="G48" s="132"/>
      <c r="H48" s="132"/>
      <c r="I48" s="132"/>
      <c r="J48" s="132"/>
      <c r="K48" s="50"/>
      <c r="L48" s="24"/>
      <c r="M48" s="24"/>
      <c r="DO48" s="26"/>
      <c r="DP48" s="26"/>
      <c r="DQ48" s="26"/>
    </row>
    <row r="49" spans="1:121" s="24" customFormat="1" ht="12.75" customHeight="1">
      <c r="A49" s="51">
        <v>5</v>
      </c>
      <c r="B49" s="54"/>
      <c r="C49" s="146" t="str">
        <f>'[1]CA100 2024 Scores'!$B$34</f>
        <v xml:space="preserve">Indicator 5: Decarbonisation Strategy </v>
      </c>
      <c r="D49" s="143" t="str">
        <f>IFERROR(INDEX('CA100 2024 Scores'!$E$3:$I$76, MATCH('Company Scorecard - Select'!$A49, 'CA100 2024 Scores'!$A$3:$A$76, 0), MATCH('Company Scorecard - Select'!$C$4, 'CA100 2024 Scores'!$E$1:$I$1, 0)), "")</f>
        <v>Partial</v>
      </c>
      <c r="E49" s="132"/>
      <c r="F49" s="68">
        <f>SUM(F51,F55,F65,F76,F84,F90,F99,F108,F117)/COUNT(F51,F55,F65,F76,F84,F90,F99,F108,F117)</f>
        <v>0.66833333333333322</v>
      </c>
      <c r="G49" s="136"/>
      <c r="H49" s="68">
        <f>SUM(H51,H55,H76,H84,H90,H99,H108,H117)/COUNT(H51,H55,H76,H84,H90,H99,H108,H117)</f>
        <v>0.33333333333333331</v>
      </c>
      <c r="I49" s="136"/>
      <c r="J49" s="68">
        <f>SUM(J51,J55,J65,J76,J84,J90,J99,J108,J117)/COUNT(J51,J55,J65,J76,J84,J90,J99,J108,J117)</f>
        <v>0.8571428571428571</v>
      </c>
      <c r="K49" s="52"/>
      <c r="DO49" s="26"/>
      <c r="DP49" s="26"/>
      <c r="DQ49" s="26"/>
    </row>
    <row r="50" spans="1:121" s="24" customFormat="1" ht="12.75" customHeight="1">
      <c r="A50" s="51"/>
      <c r="B50" s="54"/>
      <c r="C50" s="146"/>
      <c r="D50" s="143"/>
      <c r="E50" s="132"/>
      <c r="F50" s="136"/>
      <c r="G50" s="135"/>
      <c r="H50" s="136"/>
      <c r="I50" s="135"/>
      <c r="J50" s="136"/>
      <c r="K50" s="52"/>
      <c r="DO50" s="26"/>
      <c r="DP50" s="26"/>
      <c r="DQ50" s="26"/>
    </row>
    <row r="51" spans="1:121" s="24" customFormat="1" ht="12.75" customHeight="1" outlineLevel="1">
      <c r="A51" s="51">
        <v>5.0999999999999996</v>
      </c>
      <c r="B51" s="55"/>
      <c r="C51" s="149" t="s">
        <v>55</v>
      </c>
      <c r="D51" s="92" t="str">
        <f>IFERROR(INDEX('CA100 2024 Scores'!$E$3:$I$76, MATCH('Company Scorecard - Select'!$A51, 'CA100 2024 Scores'!$A$3:$A$76, 0), MATCH('Company Scorecard - Select'!$C$4, 'CA100 2024 Scores'!$E$1:$I$1, 0)), "")</f>
        <v>Partial</v>
      </c>
      <c r="E51" s="132"/>
      <c r="F51" s="73">
        <f>AVERAGE(F52:F54)</f>
        <v>1</v>
      </c>
      <c r="G51" s="73"/>
      <c r="H51" s="73"/>
      <c r="I51" s="73" t="str">
        <f>IF(OR(INDEX('NZS DM and CA100'!$D$4:$D$244, MATCH('Company Scorecard - Select'!$A51, 'NZS DM and CA100'!$B$4:$B$244, 0)) = "Solutions", INDEX('NZS DM and CA100'!$D$4:$D$244, MATCH('Company Scorecard - Select'!$A51, 'NZS DM and CA100'!$B$4:$B$244, 0)) = "Solutions (Al)"), INDEX('NZS DM and CA100'!$E$4:$I$244, MATCH('Company Scorecard - Select'!$A51, 'NZS DM and CA100'!$B$4:$B$244, 0),MATCH('Company Scorecard - Select'!$C$4, 'NZS DM and CA100'!$E$2:$I$2, 0)),"")</f>
        <v/>
      </c>
      <c r="J51" s="73"/>
      <c r="K51" s="52"/>
      <c r="DO51" s="26"/>
      <c r="DP51" s="26"/>
      <c r="DQ51" s="26"/>
    </row>
    <row r="52" spans="1:121" s="24" customFormat="1" ht="12.75" customHeight="1" outlineLevel="2">
      <c r="A52" s="53" t="str">
        <f>LEFT(C52,FIND(":",C52)-1)</f>
        <v>5.1.a</v>
      </c>
      <c r="B52" s="55"/>
      <c r="C52" s="122" t="s">
        <v>56</v>
      </c>
      <c r="D52" s="92" t="str">
        <f>IFERROR(INDEX('CA100 2024 Scores'!$E$3:$I$76, MATCH('Company Scorecard - Select'!$A52, 'CA100 2024 Scores'!$A$3:$A$76, 0), MATCH('Company Scorecard - Select'!$C$4, 'CA100 2024 Scores'!$E$1:$I$1, 0)), "")</f>
        <v>Y</v>
      </c>
      <c r="E52" s="132"/>
      <c r="F52" s="73">
        <f>IF(INDEX('NZS DM and CA100'!$D$4:$D$244, MATCH('Company Scorecard - Select'!$A52, 'NZS DM and CA100'!$B$4:$B$244, 0)) = "Disclosure", INDEX('NZS DM and CA100'!$E$4:$I$244, MATCH('Company Scorecard - Select'!$A52, 'NZS DM and CA100'!$B$4:$B$244, 0),MATCH('Company Scorecard - Select'!$C$4, 'NZS DM and CA100'!$E$2:$I$2, 0)),"")</f>
        <v>1</v>
      </c>
      <c r="G52" s="73"/>
      <c r="H52" s="73" t="str">
        <f>IF(INDEX('NZS DM and CA100'!$D$4:$D$244, MATCH('Company Scorecard - Select'!$A52, 'NZS DM and CA100'!$B$4:$B$244, 0)) = "Alignment", INDEX('NZS DM and CA100'!$E$4:$I$244, MATCH('Company Scorecard - Select'!$A52, 'NZS DM and CA100'!$B$4:$B$244, 0),MATCH('Company Scorecard - Select'!$C$4, 'NZS DM and CA100'!$E$2:$I$2, 0)),"")</f>
        <v/>
      </c>
      <c r="I52" s="73"/>
      <c r="J52" s="73" t="str">
        <f>IF(OR(INDEX('NZS DM and CA100'!$D$4:$D$244, MATCH('Company Scorecard - Select'!$A52, 'NZS DM and CA100'!$B$4:$B$244, 0)) = "Solutions", INDEX('NZS DM and CA100'!$D$4:$D$244, MATCH('Company Scorecard - Select'!$A52, 'NZS DM and CA100'!$B$4:$B$244, 0)) = "Solutions (Al)"), INDEX('NZS DM and CA100'!$E$4:$I$244, MATCH('Company Scorecard - Select'!$A52, 'NZS DM and CA100'!$B$4:$B$244, 0),MATCH('Company Scorecard - Select'!$C$4, 'NZS DM and CA100'!$E$2:$I$2, 0)),"")</f>
        <v/>
      </c>
      <c r="K52" s="52"/>
      <c r="DO52" s="26"/>
      <c r="DP52" s="26"/>
      <c r="DQ52" s="26"/>
    </row>
    <row r="53" spans="1:121" s="24" customFormat="1" ht="12.75" customHeight="1" outlineLevel="2">
      <c r="A53" s="53" t="str">
        <f>LEFT(C53,FIND(":",C53)-1)</f>
        <v>5.1.b</v>
      </c>
      <c r="B53" s="55"/>
      <c r="C53" s="122" t="s">
        <v>57</v>
      </c>
      <c r="D53" s="92" t="str">
        <f>IFERROR(INDEX('CA100 2024 Scores'!$E$3:$I$76, MATCH('Company Scorecard - Select'!$A53, 'CA100 2024 Scores'!$A$3:$A$76, 0), MATCH('Company Scorecard - Select'!$C$4, 'CA100 2024 Scores'!$E$1:$I$1, 0)), "")</f>
        <v>Y</v>
      </c>
      <c r="E53" s="132"/>
      <c r="F53" s="73">
        <f>IF(INDEX('NZS DM and CA100'!$D$4:$D$244, MATCH('Company Scorecard - Select'!$A53, 'NZS DM and CA100'!$B$4:$B$244, 0)) = "Disclosure", INDEX('NZS DM and CA100'!$E$4:$I$244, MATCH('Company Scorecard - Select'!$A53, 'NZS DM and CA100'!$B$4:$B$244, 0),MATCH('Company Scorecard - Select'!$C$4, 'NZS DM and CA100'!$E$2:$I$2, 0)),"")</f>
        <v>1</v>
      </c>
      <c r="G53" s="73"/>
      <c r="H53" s="73" t="str">
        <f>IF(INDEX('NZS DM and CA100'!$D$4:$D$244, MATCH('Company Scorecard - Select'!$A53, 'NZS DM and CA100'!$B$4:$B$244, 0)) = "Alignment", INDEX('NZS DM and CA100'!$E$4:$I$244, MATCH('Company Scorecard - Select'!$A53, 'NZS DM and CA100'!$B$4:$B$244, 0),MATCH('Company Scorecard - Select'!$C$4, 'NZS DM and CA100'!$E$2:$I$2, 0)),"")</f>
        <v/>
      </c>
      <c r="I53" s="73"/>
      <c r="J53" s="73" t="str">
        <f>IF(OR(INDEX('NZS DM and CA100'!$D$4:$D$244, MATCH('Company Scorecard - Select'!$A53, 'NZS DM and CA100'!$B$4:$B$244, 0)) = "Solutions", INDEX('NZS DM and CA100'!$D$4:$D$244, MATCH('Company Scorecard - Select'!$A53, 'NZS DM and CA100'!$B$4:$B$244, 0)) = "Solutions (Al)"), INDEX('NZS DM and CA100'!$E$4:$I$244, MATCH('Company Scorecard - Select'!$A53, 'NZS DM and CA100'!$B$4:$B$244, 0),MATCH('Company Scorecard - Select'!$C$4, 'NZS DM and CA100'!$E$2:$I$2, 0)),"")</f>
        <v/>
      </c>
      <c r="K53" s="52"/>
      <c r="DO53" s="26"/>
      <c r="DP53" s="26"/>
      <c r="DQ53" s="26"/>
    </row>
    <row r="54" spans="1:121" s="24" customFormat="1" ht="12.75" customHeight="1" outlineLevel="2">
      <c r="A54" s="53" t="s">
        <v>58</v>
      </c>
      <c r="B54" s="55"/>
      <c r="C54" s="122" t="s">
        <v>59</v>
      </c>
      <c r="D54" s="92" t="str">
        <f>IFERROR(INDEX('CA100 2024 Scores'!$E$3:$I$76, MATCH('Company Scorecard - Select'!$A54, 'CA100 2024 Scores'!$A$3:$A$76, 0), MATCH('Company Scorecard - Select'!$C$4, 'CA100 2024 Scores'!$E$1:$I$1, 0)), "")</f>
        <v>Y</v>
      </c>
      <c r="E54" s="132"/>
      <c r="F54" s="73">
        <f>IF(INDEX('NZS DM and CA100'!$D$4:$D$244, MATCH('Company Scorecard - Select'!$A54, 'NZS DM and CA100'!$B$4:$B$244, 0)) = "Disclosure", INDEX('NZS DM and CA100'!$E$4:$I$244, MATCH('Company Scorecard - Select'!$A54, 'NZS DM and CA100'!$B$4:$B$244, 0),MATCH('Company Scorecard - Select'!$C$4, 'NZS DM and CA100'!$E$2:$I$2, 0)),"")</f>
        <v>1</v>
      </c>
      <c r="G54" s="73"/>
      <c r="H54" s="73" t="str">
        <f>IF(INDEX('NZS DM and CA100'!$D$4:$D$244, MATCH('Company Scorecard - Select'!$A54, 'NZS DM and CA100'!$B$4:$B$244, 0)) = "Alignment", INDEX('NZS DM and CA100'!$E$4:$I$244, MATCH('Company Scorecard - Select'!$A54, 'NZS DM and CA100'!$B$4:$B$244, 0),MATCH('Company Scorecard - Select'!$C$4, 'NZS DM and CA100'!$E$2:$I$2, 0)),"")</f>
        <v/>
      </c>
      <c r="I54" s="73"/>
      <c r="J54" s="73" t="str">
        <f>IF(OR(INDEX('NZS DM and CA100'!$D$4:$D$244, MATCH('Company Scorecard - Select'!$A54, 'NZS DM and CA100'!$B$4:$B$244, 0)) = "Solutions", INDEX('NZS DM and CA100'!$D$4:$D$244, MATCH('Company Scorecard - Select'!$A54, 'NZS DM and CA100'!$B$4:$B$244, 0)) = "Solutions (Al)"), INDEX('NZS DM and CA100'!$E$4:$I$244, MATCH('Company Scorecard - Select'!$A54, 'NZS DM and CA100'!$B$4:$B$244, 0),MATCH('Company Scorecard - Select'!$C$4, 'NZS DM and CA100'!$E$2:$I$2, 0)),"")</f>
        <v/>
      </c>
      <c r="K54" s="52"/>
      <c r="DO54" s="26"/>
      <c r="DP54" s="26"/>
      <c r="DQ54" s="26"/>
    </row>
    <row r="55" spans="1:121" s="24" customFormat="1" ht="12.75" customHeight="1" outlineLevel="1">
      <c r="A55" s="51" t="str">
        <f>LEFT(C55,FIND(" ",C55)-1)</f>
        <v>5.i</v>
      </c>
      <c r="B55" s="55"/>
      <c r="C55" s="147" t="s">
        <v>60</v>
      </c>
      <c r="D55" s="143" t="str">
        <f>IFERROR(INDEX('CA100 2024 Scores'!$E$3:$I$76, MATCH('Company Scorecard - Select'!$A55, 'CA100 2024 Scores'!$A$3:$A$76, 0), MATCH('Company Scorecard - Select'!$C$4, 'CA100 2024 Scores'!$E$1:$I$1, 0)), "")</f>
        <v/>
      </c>
      <c r="E55" s="138"/>
      <c r="F55" s="73">
        <f>SUM(F56:F64)/COUNT(F56:F64)</f>
        <v>0.375</v>
      </c>
      <c r="G55" s="73"/>
      <c r="H55" s="73">
        <f>SUM(H56:H64)/COUNT(H56:H64)</f>
        <v>1</v>
      </c>
      <c r="I55" s="73"/>
      <c r="J55" s="73" t="str">
        <f>IF(OR(INDEX('NZS DM and CA100'!$D$4:$D$244, MATCH('Company Scorecard - Select'!$A55, 'NZS DM and CA100'!$B$4:$B$244, 0)) = "Solutions", INDEX('NZS DM and CA100'!$D$4:$D$244, MATCH('Company Scorecard - Select'!$A55, 'NZS DM and CA100'!$B$4:$B$244, 0)) = "Solutions (Al)"), INDEX('NZS DM and CA100'!$E$4:$I$244, MATCH('Company Scorecard - Select'!$A55, 'NZS DM and CA100'!$B$4:$B$244, 0),MATCH('Company Scorecard - Select'!$C$4, 'NZS DM and CA100'!$E$2:$I$2, 0)),"")</f>
        <v/>
      </c>
      <c r="K55" s="52"/>
      <c r="DO55" s="26"/>
      <c r="DP55" s="26"/>
      <c r="DQ55" s="26"/>
    </row>
    <row r="56" spans="1:121" s="24" customFormat="1" ht="12.75" customHeight="1" outlineLevel="2">
      <c r="A56" s="53" t="str">
        <f>LEFT(C56,FIND(":",C56)-1)</f>
        <v>5.1.c</v>
      </c>
      <c r="B56" s="55"/>
      <c r="C56" s="122" t="s">
        <v>61</v>
      </c>
      <c r="D56" s="92" t="str">
        <f>IFERROR(INDEX('CA100 2024 Scores'!$E$3:$I$76, MATCH('Company Scorecard - Select'!$A56, 'CA100 2024 Scores'!$A$3:$A$76, 0), MATCH('Company Scorecard - Select'!$C$4, 'CA100 2024 Scores'!$E$1:$I$1, 0)), "")</f>
        <v>N</v>
      </c>
      <c r="E56" s="132"/>
      <c r="F56" s="73">
        <f>IF(INDEX('NZS DM and CA100'!$D$4:$D$244, MATCH('Company Scorecard - Select'!$A56, 'NZS DM and CA100'!$B$4:$B$244, 0)) = "Disclosure", INDEX('NZS DM and CA100'!$E$4:$I$244, MATCH('Company Scorecard - Select'!$A56, 'NZS DM and CA100'!$B$4:$B$244, 0),MATCH('Company Scorecard - Select'!$C$4, 'NZS DM and CA100'!$E$2:$I$2, 0)),"")</f>
        <v>0</v>
      </c>
      <c r="G56" s="73"/>
      <c r="H56" s="73" t="str">
        <f>IF(INDEX('NZS DM and CA100'!$D$4:$D$244, MATCH('Company Scorecard - Select'!$A56, 'NZS DM and CA100'!$B$4:$B$244, 0)) = "Alignment", INDEX('NZS DM and CA100'!$E$4:$I$244, MATCH('Company Scorecard - Select'!$A56, 'NZS DM and CA100'!$B$4:$B$244, 0),MATCH('Company Scorecard - Select'!$C$4, 'NZS DM and CA100'!$E$2:$I$2, 0)),"")</f>
        <v/>
      </c>
      <c r="I56" s="73"/>
      <c r="J56" s="73" t="str">
        <f>IF(OR(INDEX('NZS DM and CA100'!$D$4:$D$244, MATCH('Company Scorecard - Select'!$A56, 'NZS DM and CA100'!$B$4:$B$244, 0)) = "Solutions", INDEX('NZS DM and CA100'!$D$4:$D$244, MATCH('Company Scorecard - Select'!$A56, 'NZS DM and CA100'!$B$4:$B$244, 0)) = "Solutions (Al)"), INDEX('NZS DM and CA100'!$E$4:$I$244, MATCH('Company Scorecard - Select'!$A56, 'NZS DM and CA100'!$B$4:$B$244, 0),MATCH('Company Scorecard - Select'!$C$4, 'NZS DM and CA100'!$E$2:$I$2, 0)),"")</f>
        <v/>
      </c>
      <c r="K56" s="52"/>
      <c r="DO56" s="26"/>
      <c r="DP56" s="26"/>
      <c r="DQ56" s="26"/>
    </row>
    <row r="57" spans="1:121" s="24" customFormat="1" ht="12.75" customHeight="1" outlineLevel="2">
      <c r="A57" s="53" t="str">
        <f t="shared" ref="A57:A64" si="0">LEFT(C57,FIND(" ",C57)-1)</f>
        <v>5.i.a</v>
      </c>
      <c r="B57" s="55"/>
      <c r="C57" s="145" t="s">
        <v>62</v>
      </c>
      <c r="D57" s="92" t="str">
        <f>IFERROR(INDEX('CA100 2024 Scores'!$E$3:$I$76, MATCH('Company Scorecard - Select'!$A57, 'CA100 2024 Scores'!$A$3:$A$76, 0), MATCH('Company Scorecard - Select'!$C$4, 'CA100 2024 Scores'!$E$1:$I$1, 0)), "")</f>
        <v/>
      </c>
      <c r="E57" s="132"/>
      <c r="F57" s="73">
        <f>IF(INDEX('NZS DM and CA100'!$D$4:$D$244, MATCH('Company Scorecard - Select'!$A57, 'NZS DM and CA100'!$B$4:$B$244, 0)) = "Disclosure", INDEX('NZS DM and CA100'!$E$4:$I$244, MATCH('Company Scorecard - Select'!$A57, 'NZS DM and CA100'!$B$4:$B$244, 0),MATCH('Company Scorecard - Select'!$C$4, 'NZS DM and CA100'!$E$2:$I$2, 0)),"")</f>
        <v>0</v>
      </c>
      <c r="G57" s="73"/>
      <c r="H57" s="73" t="str">
        <f>IF(INDEX('NZS DM and CA100'!$D$4:$D$244, MATCH('Company Scorecard - Select'!$A57, 'NZS DM and CA100'!$B$4:$B$244, 0)) = "Alignment", INDEX('NZS DM and CA100'!$E$4:$I$244, MATCH('Company Scorecard - Select'!$A57, 'NZS DM and CA100'!$B$4:$B$244, 0),MATCH('Company Scorecard - Select'!$C$4, 'NZS DM and CA100'!$E$2:$I$2, 0)),"")</f>
        <v/>
      </c>
      <c r="I57" s="73"/>
      <c r="J57" s="73" t="str">
        <f>IF(OR(INDEX('NZS DM and CA100'!$D$4:$D$244, MATCH('Company Scorecard - Select'!$A57, 'NZS DM and CA100'!$B$4:$B$244, 0)) = "Solutions", INDEX('NZS DM and CA100'!$D$4:$D$244, MATCH('Company Scorecard - Select'!$A57, 'NZS DM and CA100'!$B$4:$B$244, 0)) = "Solutions (Al)"), INDEX('NZS DM and CA100'!$E$4:$I$244, MATCH('Company Scorecard - Select'!$A57, 'NZS DM and CA100'!$B$4:$B$244, 0),MATCH('Company Scorecard - Select'!$C$4, 'NZS DM and CA100'!$E$2:$I$2, 0)),"")</f>
        <v/>
      </c>
      <c r="K57" s="52"/>
      <c r="DO57" s="26"/>
      <c r="DP57" s="26"/>
      <c r="DQ57" s="26"/>
    </row>
    <row r="58" spans="1:121" s="24" customFormat="1" ht="12.75" customHeight="1" outlineLevel="2">
      <c r="A58" s="53" t="str">
        <f t="shared" si="0"/>
        <v>5.i.b</v>
      </c>
      <c r="B58" s="55"/>
      <c r="C58" s="145" t="s">
        <v>63</v>
      </c>
      <c r="D58" s="92" t="str">
        <f>IFERROR(INDEX('CA100 2024 Scores'!$E$3:$I$76, MATCH('Company Scorecard - Select'!$A58, 'CA100 2024 Scores'!$A$3:$A$76, 0), MATCH('Company Scorecard - Select'!$C$4, 'CA100 2024 Scores'!$E$1:$I$1, 0)), "")</f>
        <v/>
      </c>
      <c r="E58" s="132"/>
      <c r="F58" s="73" t="str">
        <f>IF(INDEX('NZS DM and CA100'!$D$4:$D$244, MATCH('Company Scorecard - Select'!$A58, 'NZS DM and CA100'!$B$4:$B$244, 0)) = "Disclosure", INDEX('NZS DM and CA100'!$E$4:$I$244, MATCH('Company Scorecard - Select'!$A58, 'NZS DM and CA100'!$B$4:$B$244, 0),MATCH('Company Scorecard - Select'!$C$4, 'NZS DM and CA100'!$E$2:$I$2, 0)),"")</f>
        <v/>
      </c>
      <c r="G58" s="73"/>
      <c r="H58" s="73">
        <f>IF(INDEX('NZS DM and CA100'!$D$4:$D$244, MATCH('Company Scorecard - Select'!$A58, 'NZS DM and CA100'!$B$4:$B$244, 0)) = "Alignment", INDEX('NZS DM and CA100'!$E$4:$I$244, MATCH('Company Scorecard - Select'!$A58, 'NZS DM and CA100'!$B$4:$B$244, 0),MATCH('Company Scorecard - Select'!$C$4, 'NZS DM and CA100'!$E$2:$I$2, 0)),"")</f>
        <v>1</v>
      </c>
      <c r="I58" s="73"/>
      <c r="J58" s="73" t="str">
        <f>IF(OR(INDEX('NZS DM and CA100'!$D$4:$D$244, MATCH('Company Scorecard - Select'!$A58, 'NZS DM and CA100'!$B$4:$B$244, 0)) = "Solutions", INDEX('NZS DM and CA100'!$D$4:$D$244, MATCH('Company Scorecard - Select'!$A58, 'NZS DM and CA100'!$B$4:$B$244, 0)) = "Solutions (Al)"), INDEX('NZS DM and CA100'!$E$4:$I$244, MATCH('Company Scorecard - Select'!$A58, 'NZS DM and CA100'!$B$4:$B$244, 0),MATCH('Company Scorecard - Select'!$C$4, 'NZS DM and CA100'!$E$2:$I$2, 0)),"")</f>
        <v/>
      </c>
      <c r="K58" s="52"/>
      <c r="DO58" s="26"/>
      <c r="DP58" s="26"/>
      <c r="DQ58" s="26"/>
    </row>
    <row r="59" spans="1:121" s="24" customFormat="1" ht="12.75" customHeight="1" outlineLevel="2">
      <c r="A59" s="53" t="str">
        <f t="shared" si="0"/>
        <v>5.i.c</v>
      </c>
      <c r="B59" s="55"/>
      <c r="C59" s="145" t="s">
        <v>64</v>
      </c>
      <c r="D59" s="92" t="str">
        <f>IFERROR(INDEX('CA100 2024 Scores'!$E$3:$I$76, MATCH('Company Scorecard - Select'!$A59, 'CA100 2024 Scores'!$A$3:$A$76, 0), MATCH('Company Scorecard - Select'!$C$4, 'CA100 2024 Scores'!$E$1:$I$1, 0)), "")</f>
        <v/>
      </c>
      <c r="E59" s="132"/>
      <c r="F59" s="73">
        <f>IF(INDEX('NZS DM and CA100'!$D$4:$D$244, MATCH('Company Scorecard - Select'!$A59, 'NZS DM and CA100'!$B$4:$B$244, 0)) = "Disclosure", INDEX('NZS DM and CA100'!$E$4:$I$244, MATCH('Company Scorecard - Select'!$A59, 'NZS DM and CA100'!$B$4:$B$244, 0),MATCH('Company Scorecard - Select'!$C$4, 'NZS DM and CA100'!$E$2:$I$2, 0)),"")</f>
        <v>0</v>
      </c>
      <c r="G59" s="73"/>
      <c r="H59" s="73" t="str">
        <f>IF(INDEX('NZS DM and CA100'!$D$4:$D$244, MATCH('Company Scorecard - Select'!$A59, 'NZS DM and CA100'!$B$4:$B$244, 0)) = "Alignment", INDEX('NZS DM and CA100'!$E$4:$I$244, MATCH('Company Scorecard - Select'!$A59, 'NZS DM and CA100'!$B$4:$B$244, 0),MATCH('Company Scorecard - Select'!$C$4, 'NZS DM and CA100'!$E$2:$I$2, 0)),"")</f>
        <v/>
      </c>
      <c r="I59" s="73"/>
      <c r="J59" s="73" t="str">
        <f>IF(OR(INDEX('NZS DM and CA100'!$D$4:$D$244, MATCH('Company Scorecard - Select'!$A59, 'NZS DM and CA100'!$B$4:$B$244, 0)) = "Solutions", INDEX('NZS DM and CA100'!$D$4:$D$244, MATCH('Company Scorecard - Select'!$A59, 'NZS DM and CA100'!$B$4:$B$244, 0)) = "Solutions (Al)"), INDEX('NZS DM and CA100'!$E$4:$I$244, MATCH('Company Scorecard - Select'!$A59, 'NZS DM and CA100'!$B$4:$B$244, 0),MATCH('Company Scorecard - Select'!$C$4, 'NZS DM and CA100'!$E$2:$I$2, 0)),"")</f>
        <v/>
      </c>
      <c r="K59" s="52"/>
      <c r="DO59" s="26"/>
      <c r="DP59" s="26"/>
      <c r="DQ59" s="26"/>
    </row>
    <row r="60" spans="1:121" s="24" customFormat="1" ht="12.75" customHeight="1" outlineLevel="2">
      <c r="A60" s="53" t="str">
        <f t="shared" si="0"/>
        <v>5.i.d</v>
      </c>
      <c r="B60" s="55"/>
      <c r="C60" s="145" t="s">
        <v>65</v>
      </c>
      <c r="D60" s="92" t="str">
        <f>IFERROR(INDEX('CA100 2024 Scores'!$E$3:$I$76, MATCH('Company Scorecard - Select'!$A60, 'CA100 2024 Scores'!$A$3:$A$76, 0), MATCH('Company Scorecard - Select'!$C$4, 'CA100 2024 Scores'!$E$1:$I$1, 0)), "")</f>
        <v/>
      </c>
      <c r="E60" s="132"/>
      <c r="F60" s="73">
        <f>IF(INDEX('NZS DM and CA100'!$D$4:$D$244, MATCH('Company Scorecard - Select'!$A60, 'NZS DM and CA100'!$B$4:$B$244, 0)) = "Disclosure", INDEX('NZS DM and CA100'!$E$4:$I$244, MATCH('Company Scorecard - Select'!$A60, 'NZS DM and CA100'!$B$4:$B$244, 0),MATCH('Company Scorecard - Select'!$C$4, 'NZS DM and CA100'!$E$2:$I$2, 0)),"")</f>
        <v>1</v>
      </c>
      <c r="G60" s="73"/>
      <c r="H60" s="73" t="str">
        <f>IF(INDEX('NZS DM and CA100'!$D$4:$D$244, MATCH('Company Scorecard - Select'!$A60, 'NZS DM and CA100'!$B$4:$B$244, 0)) = "Alignment", INDEX('NZS DM and CA100'!$E$4:$I$244, MATCH('Company Scorecard - Select'!$A60, 'NZS DM and CA100'!$B$4:$B$244, 0),MATCH('Company Scorecard - Select'!$C$4, 'NZS DM and CA100'!$E$2:$I$2, 0)),"")</f>
        <v/>
      </c>
      <c r="I60" s="73"/>
      <c r="J60" s="73" t="str">
        <f>IF(OR(INDEX('NZS DM and CA100'!$D$4:$D$244, MATCH('Company Scorecard - Select'!$A60, 'NZS DM and CA100'!$B$4:$B$244, 0)) = "Solutions", INDEX('NZS DM and CA100'!$D$4:$D$244, MATCH('Company Scorecard - Select'!$A60, 'NZS DM and CA100'!$B$4:$B$244, 0)) = "Solutions (Al)"), INDEX('NZS DM and CA100'!$E$4:$I$244, MATCH('Company Scorecard - Select'!$A60, 'NZS DM and CA100'!$B$4:$B$244, 0),MATCH('Company Scorecard - Select'!$C$4, 'NZS DM and CA100'!$E$2:$I$2, 0)),"")</f>
        <v/>
      </c>
      <c r="K60" s="52"/>
      <c r="DO60" s="26"/>
      <c r="DP60" s="26"/>
      <c r="DQ60" s="26"/>
    </row>
    <row r="61" spans="1:121" s="24" customFormat="1" ht="12.75" customHeight="1" outlineLevel="2">
      <c r="A61" s="53" t="str">
        <f t="shared" si="0"/>
        <v>5.i.e</v>
      </c>
      <c r="B61" s="55"/>
      <c r="C61" s="145" t="s">
        <v>66</v>
      </c>
      <c r="D61" s="92" t="str">
        <f>IFERROR(INDEX('CA100 2024 Scores'!$E$3:$I$76, MATCH('Company Scorecard - Select'!$A61, 'CA100 2024 Scores'!$A$3:$A$76, 0), MATCH('Company Scorecard - Select'!$C$4, 'CA100 2024 Scores'!$E$1:$I$1, 0)), "")</f>
        <v/>
      </c>
      <c r="E61" s="132"/>
      <c r="F61" s="73">
        <f>IF(INDEX('NZS DM and CA100'!$D$4:$D$244, MATCH('Company Scorecard - Select'!$A61, 'NZS DM and CA100'!$B$4:$B$244, 0)) = "Disclosure", INDEX('NZS DM and CA100'!$E$4:$I$244, MATCH('Company Scorecard - Select'!$A61, 'NZS DM and CA100'!$B$4:$B$244, 0),MATCH('Company Scorecard - Select'!$C$4, 'NZS DM and CA100'!$E$2:$I$2, 0)),"")</f>
        <v>0</v>
      </c>
      <c r="G61" s="73"/>
      <c r="H61" s="73" t="str">
        <f>IF(INDEX('NZS DM and CA100'!$D$4:$D$244, MATCH('Company Scorecard - Select'!$A61, 'NZS DM and CA100'!$B$4:$B$244, 0)) = "Alignment", INDEX('NZS DM and CA100'!$E$4:$I$244, MATCH('Company Scorecard - Select'!$A61, 'NZS DM and CA100'!$B$4:$B$244, 0),MATCH('Company Scorecard - Select'!$C$4, 'NZS DM and CA100'!$E$2:$I$2, 0)),"")</f>
        <v/>
      </c>
      <c r="I61" s="73"/>
      <c r="J61" s="73" t="str">
        <f>IF(OR(INDEX('NZS DM and CA100'!$D$4:$D$244, MATCH('Company Scorecard - Select'!$A61, 'NZS DM and CA100'!$B$4:$B$244, 0)) = "Solutions", INDEX('NZS DM and CA100'!$D$4:$D$244, MATCH('Company Scorecard - Select'!$A61, 'NZS DM and CA100'!$B$4:$B$244, 0)) = "Solutions (Al)"), INDEX('NZS DM and CA100'!$E$4:$I$244, MATCH('Company Scorecard - Select'!$A61, 'NZS DM and CA100'!$B$4:$B$244, 0),MATCH('Company Scorecard - Select'!$C$4, 'NZS DM and CA100'!$E$2:$I$2, 0)),"")</f>
        <v/>
      </c>
      <c r="K61" s="52"/>
      <c r="DO61" s="26"/>
      <c r="DP61" s="26"/>
      <c r="DQ61" s="26"/>
    </row>
    <row r="62" spans="1:121" s="24" customFormat="1" ht="12.75" customHeight="1" outlineLevel="2">
      <c r="A62" s="53" t="str">
        <f t="shared" si="0"/>
        <v>5.i.f</v>
      </c>
      <c r="B62" s="55"/>
      <c r="C62" s="145" t="s">
        <v>67</v>
      </c>
      <c r="D62" s="92" t="str">
        <f>IFERROR(INDEX('CA100 2024 Scores'!$E$3:$I$76, MATCH('Company Scorecard - Select'!$A62, 'CA100 2024 Scores'!$A$3:$A$76, 0), MATCH('Company Scorecard - Select'!$C$4, 'CA100 2024 Scores'!$E$1:$I$1, 0)), "")</f>
        <v/>
      </c>
      <c r="E62" s="132"/>
      <c r="F62" s="73">
        <f>IF(INDEX('NZS DM and CA100'!$D$4:$D$244, MATCH('Company Scorecard - Select'!$A62, 'NZS DM and CA100'!$B$4:$B$244, 0)) = "Disclosure", INDEX('NZS DM and CA100'!$E$4:$I$244, MATCH('Company Scorecard - Select'!$A62, 'NZS DM and CA100'!$B$4:$B$244, 0),MATCH('Company Scorecard - Select'!$C$4, 'NZS DM and CA100'!$E$2:$I$2, 0)),"")</f>
        <v>1</v>
      </c>
      <c r="G62" s="73"/>
      <c r="H62" s="73" t="str">
        <f>IF(INDEX('NZS DM and CA100'!$D$4:$D$244, MATCH('Company Scorecard - Select'!$A62, 'NZS DM and CA100'!$B$4:$B$244, 0)) = "Alignment", INDEX('NZS DM and CA100'!$E$4:$I$244, MATCH('Company Scorecard - Select'!$A62, 'NZS DM and CA100'!$B$4:$B$244, 0),MATCH('Company Scorecard - Select'!$C$4, 'NZS DM and CA100'!$E$2:$I$2, 0)),"")</f>
        <v/>
      </c>
      <c r="I62" s="73"/>
      <c r="J62" s="73" t="str">
        <f>IF(OR(INDEX('NZS DM and CA100'!$D$4:$D$244, MATCH('Company Scorecard - Select'!$A62, 'NZS DM and CA100'!$B$4:$B$244, 0)) = "Solutions", INDEX('NZS DM and CA100'!$D$4:$D$244, MATCH('Company Scorecard - Select'!$A62, 'NZS DM and CA100'!$B$4:$B$244, 0)) = "Solutions (Al)"), INDEX('NZS DM and CA100'!$E$4:$I$244, MATCH('Company Scorecard - Select'!$A62, 'NZS DM and CA100'!$B$4:$B$244, 0),MATCH('Company Scorecard - Select'!$C$4, 'NZS DM and CA100'!$E$2:$I$2, 0)),"")</f>
        <v/>
      </c>
      <c r="K62" s="52"/>
      <c r="DO62" s="26"/>
      <c r="DP62" s="26"/>
      <c r="DQ62" s="26"/>
    </row>
    <row r="63" spans="1:121" s="24" customFormat="1" ht="12.75" customHeight="1" outlineLevel="2">
      <c r="A63" s="53" t="str">
        <f t="shared" si="0"/>
        <v>5.i.g</v>
      </c>
      <c r="B63" s="55"/>
      <c r="C63" s="145" t="s">
        <v>68</v>
      </c>
      <c r="D63" s="92" t="str">
        <f>IFERROR(INDEX('CA100 2024 Scores'!$E$3:$I$76, MATCH('Company Scorecard - Select'!$A63, 'CA100 2024 Scores'!$A$3:$A$76, 0), MATCH('Company Scorecard - Select'!$C$4, 'CA100 2024 Scores'!$E$1:$I$1, 0)), "")</f>
        <v/>
      </c>
      <c r="E63" s="132"/>
      <c r="F63" s="73">
        <f>IF(INDEX('NZS DM and CA100'!$D$4:$D$244, MATCH('Company Scorecard - Select'!$A63, 'NZS DM and CA100'!$B$4:$B$244, 0)) = "Disclosure", INDEX('NZS DM and CA100'!$E$4:$I$244, MATCH('Company Scorecard - Select'!$A63, 'NZS DM and CA100'!$B$4:$B$244, 0),MATCH('Company Scorecard - Select'!$C$4, 'NZS DM and CA100'!$E$2:$I$2, 0)),"")</f>
        <v>1</v>
      </c>
      <c r="G63" s="73"/>
      <c r="H63" s="73" t="str">
        <f>IF(INDEX('NZS DM and CA100'!$D$4:$D$244, MATCH('Company Scorecard - Select'!$A63, 'NZS DM and CA100'!$B$4:$B$244, 0)) = "Alignment", INDEX('NZS DM and CA100'!$E$4:$I$244, MATCH('Company Scorecard - Select'!$A63, 'NZS DM and CA100'!$B$4:$B$244, 0),MATCH('Company Scorecard - Select'!$C$4, 'NZS DM and CA100'!$E$2:$I$2, 0)),"")</f>
        <v/>
      </c>
      <c r="I63" s="73"/>
      <c r="J63" s="73" t="str">
        <f>IF(OR(INDEX('NZS DM and CA100'!$D$4:$D$244, MATCH('Company Scorecard - Select'!$A63, 'NZS DM and CA100'!$B$4:$B$244, 0)) = "Solutions", INDEX('NZS DM and CA100'!$D$4:$D$244, MATCH('Company Scorecard - Select'!$A63, 'NZS DM and CA100'!$B$4:$B$244, 0)) = "Solutions (Al)"), INDEX('NZS DM and CA100'!$E$4:$I$244, MATCH('Company Scorecard - Select'!$A63, 'NZS DM and CA100'!$B$4:$B$244, 0),MATCH('Company Scorecard - Select'!$C$4, 'NZS DM and CA100'!$E$2:$I$2, 0)),"")</f>
        <v/>
      </c>
      <c r="K63" s="52"/>
      <c r="DO63" s="26"/>
      <c r="DP63" s="26"/>
      <c r="DQ63" s="26"/>
    </row>
    <row r="64" spans="1:121" s="24" customFormat="1" ht="12.75" customHeight="1" outlineLevel="2">
      <c r="A64" s="53" t="str">
        <f t="shared" si="0"/>
        <v>5.i.h</v>
      </c>
      <c r="B64" s="55"/>
      <c r="C64" s="145" t="s">
        <v>69</v>
      </c>
      <c r="D64" s="92" t="str">
        <f>IFERROR(INDEX('CA100 2024 Scores'!$E$3:$I$76, MATCH('Company Scorecard - Select'!$A64, 'CA100 2024 Scores'!$A$3:$A$76, 0), MATCH('Company Scorecard - Select'!$C$4, 'CA100 2024 Scores'!$E$1:$I$1, 0)), "")</f>
        <v/>
      </c>
      <c r="E64" s="132"/>
      <c r="F64" s="73">
        <f>IF(INDEX('NZS DM and CA100'!$D$4:$D$244, MATCH('Company Scorecard - Select'!$A64, 'NZS DM and CA100'!$B$4:$B$244, 0)) = "Disclosure", INDEX('NZS DM and CA100'!$E$4:$I$244, MATCH('Company Scorecard - Select'!$A64, 'NZS DM and CA100'!$B$4:$B$244, 0),MATCH('Company Scorecard - Select'!$C$4, 'NZS DM and CA100'!$E$2:$I$2, 0)),"")</f>
        <v>0</v>
      </c>
      <c r="G64" s="73"/>
      <c r="H64" s="73" t="str">
        <f>IF(INDEX('NZS DM and CA100'!$D$4:$D$244, MATCH('Company Scorecard - Select'!$A64, 'NZS DM and CA100'!$B$4:$B$244, 0)) = "Alignment", INDEX('NZS DM and CA100'!$E$4:$I$244, MATCH('Company Scorecard - Select'!$A64, 'NZS DM and CA100'!$B$4:$B$244, 0),MATCH('Company Scorecard - Select'!$C$4, 'NZS DM and CA100'!$E$2:$I$2, 0)),"")</f>
        <v/>
      </c>
      <c r="I64" s="73"/>
      <c r="J64" s="73" t="str">
        <f>IF(OR(INDEX('NZS DM and CA100'!$D$4:$D$244, MATCH('Company Scorecard - Select'!$A64, 'NZS DM and CA100'!$B$4:$B$244, 0)) = "Solutions", INDEX('NZS DM and CA100'!$D$4:$D$244, MATCH('Company Scorecard - Select'!$A64, 'NZS DM and CA100'!$B$4:$B$244, 0)) = "Solutions (Al)"), INDEX('NZS DM and CA100'!$E$4:$I$244, MATCH('Company Scorecard - Select'!$A64, 'NZS DM and CA100'!$B$4:$B$244, 0),MATCH('Company Scorecard - Select'!$C$4, 'NZS DM and CA100'!$E$2:$I$2, 0)),"")</f>
        <v/>
      </c>
      <c r="K64" s="52"/>
      <c r="DO64" s="26"/>
      <c r="DP64" s="26"/>
      <c r="DQ64" s="26"/>
    </row>
    <row r="65" spans="1:121" s="24" customFormat="1" ht="12.75" customHeight="1" outlineLevel="1">
      <c r="A65" s="51">
        <v>5.2</v>
      </c>
      <c r="B65" s="55"/>
      <c r="C65" s="149" t="s">
        <v>70</v>
      </c>
      <c r="D65" s="92" t="str">
        <f>IFERROR(INDEX('CA100 2024 Scores'!$E$3:$I$76, MATCH('Company Scorecard - Select'!$A65, 'CA100 2024 Scores'!$A$3:$A$76, 0), MATCH('Company Scorecard - Select'!$C$4, 'CA100 2024 Scores'!$E$1:$I$1, 0)), "")</f>
        <v>Not Assessed</v>
      </c>
      <c r="E65" s="132"/>
      <c r="F65" s="73" t="str">
        <f>IFERROR(SUM(F66,F67,F68)/COUNT(F66,F67,F68),"")</f>
        <v/>
      </c>
      <c r="G65" s="73"/>
      <c r="H65" s="73"/>
      <c r="I65" s="73"/>
      <c r="J65" s="73">
        <f>IFERROR(SUM(J66,J67,J68)/COUNT(J66,J67,J68),"")</f>
        <v>0.8571428571428571</v>
      </c>
      <c r="K65" s="52"/>
      <c r="DO65" s="26"/>
      <c r="DP65" s="26"/>
      <c r="DQ65" s="26"/>
    </row>
    <row r="66" spans="1:121" s="24" customFormat="1" ht="12.75" customHeight="1" outlineLevel="2">
      <c r="A66" s="53" t="str">
        <f>LEFT(C66,FIND(":",C66)-1)</f>
        <v>5.2.a</v>
      </c>
      <c r="B66" s="55"/>
      <c r="C66" s="122" t="s">
        <v>71</v>
      </c>
      <c r="D66" s="92" t="str">
        <f>IFERROR(INDEX('CA100 2024 Scores'!$E$3:$I$76, MATCH('Company Scorecard - Select'!$A66, 'CA100 2024 Scores'!$A$3:$A$76, 0), MATCH('Company Scorecard - Select'!$C$4, 'CA100 2024 Scores'!$E$1:$I$1, 0)), "")</f>
        <v>Not Assessed</v>
      </c>
      <c r="E66" s="132"/>
      <c r="F66" s="73" t="str">
        <f>IF(INDEX('NZS DM and CA100'!$D$4:$D$244, MATCH('Company Scorecard - Select'!$A66, 'NZS DM and CA100'!$B$4:$B$244, 0)) = "Disclosure", INDEX('NZS DM and CA100'!$E$4:$I$244, MATCH('Company Scorecard - Select'!$A66, 'NZS DM and CA100'!$B$4:$B$244, 0),MATCH('Company Scorecard - Select'!$C$4, 'NZS DM and CA100'!$E$2:$I$2, 0)),"")</f>
        <v/>
      </c>
      <c r="G66" s="73"/>
      <c r="H66" s="73" t="str">
        <f>IF(OR(INDEX('NZS DM and CA100'!$D$4:$D$244, MATCH('Company Scorecard - Select'!$A66, 'NZS DM and CA100'!$B$4:$B$244, 0)) = "Alignment", INDEX('NZS DM and CA100'!$D$4:$D$244, MATCH('Company Scorecard - Select'!$A66, 'NZS DM and CA100'!$B$4:$B$244, 0)) = "Solutions (Al)"), INDEX('NZS DM and CA100'!$E$4:$I$244, MATCH('Company Scorecard - Select'!$A66, 'NZS DM and CA100'!$B$4:$B$244, 0),MATCH('Company Scorecard - Select'!$C$4, 'NZS DM and CA100'!$E$2:$I$2, 0)),"")</f>
        <v/>
      </c>
      <c r="I66" s="73"/>
      <c r="J66" s="73" t="str">
        <f>IF(OR(INDEX('NZS DM and CA100'!$D$4:$D$244, MATCH('Company Scorecard - Select'!$A66, 'NZS DM and CA100'!$B$4:$B$244, 0)) = "Solutions", INDEX('NZS DM and CA100'!$D$4:$D$244, MATCH('Company Scorecard - Select'!$A66, 'NZS DM and CA100'!$B$4:$B$244, 0)) = "Solutions (Al)"), INDEX('NZS DM and CA100'!$E$4:$I$244, MATCH('Company Scorecard - Select'!$A66, 'NZS DM and CA100'!$B$4:$B$244, 0),MATCH('Company Scorecard - Select'!$C$4, 'NZS DM and CA100'!$E$2:$I$2, 0)),"")</f>
        <v>Not assessed</v>
      </c>
      <c r="K66" s="52"/>
      <c r="DO66" s="26"/>
      <c r="DP66" s="26"/>
      <c r="DQ66" s="26"/>
    </row>
    <row r="67" spans="1:121" s="24" customFormat="1" ht="12.75" customHeight="1" outlineLevel="2">
      <c r="A67" s="53" t="str">
        <f>LEFT(C67,FIND(":",C67)-1)</f>
        <v>5.2.b</v>
      </c>
      <c r="B67" s="55"/>
      <c r="C67" s="122" t="s">
        <v>72</v>
      </c>
      <c r="D67" s="92" t="str">
        <f>IFERROR(INDEX('CA100 2024 Scores'!$E$3:$I$76, MATCH('Company Scorecard - Select'!$A67, 'CA100 2024 Scores'!$A$3:$A$76, 0), MATCH('Company Scorecard - Select'!$C$4, 'CA100 2024 Scores'!$E$1:$I$1, 0)), "")</f>
        <v>Not Assessed</v>
      </c>
      <c r="E67" s="132"/>
      <c r="F67" s="73" t="str">
        <f>IF(INDEX('NZS DM and CA100'!$D$4:$D$244, MATCH('Company Scorecard - Select'!$A67, 'NZS DM and CA100'!$B$4:$B$244, 0)) = "Disclosure", INDEX('NZS DM and CA100'!$E$4:$I$244, MATCH('Company Scorecard - Select'!$A67, 'NZS DM and CA100'!$B$4:$B$244, 0),MATCH('Company Scorecard - Select'!$C$4, 'NZS DM and CA100'!$E$2:$I$2, 0)),"")</f>
        <v/>
      </c>
      <c r="G67" s="73"/>
      <c r="H67" s="73" t="str">
        <f>IF(OR(INDEX('NZS DM and CA100'!$D$4:$D$244, MATCH('Company Scorecard - Select'!$A67, 'NZS DM and CA100'!$B$4:$B$244, 0)) = "Alignment", INDEX('NZS DM and CA100'!$D$4:$D$244, MATCH('Company Scorecard - Select'!$A67, 'NZS DM and CA100'!$B$4:$B$244, 0)) = "Solutions (Al)"), INDEX('NZS DM and CA100'!$E$4:$I$244, MATCH('Company Scorecard - Select'!$A67, 'NZS DM and CA100'!$B$4:$B$244, 0),MATCH('Company Scorecard - Select'!$C$4, 'NZS DM and CA100'!$E$2:$I$2, 0)),"")</f>
        <v/>
      </c>
      <c r="I67" s="73"/>
      <c r="J67" s="73" t="str">
        <f>IF(OR(INDEX('NZS DM and CA100'!$D$4:$D$244, MATCH('Company Scorecard - Select'!$A67, 'NZS DM and CA100'!$B$4:$B$244, 0)) = "Solutions", INDEX('NZS DM and CA100'!$D$4:$D$244, MATCH('Company Scorecard - Select'!$A67, 'NZS DM and CA100'!$B$4:$B$244, 0)) = "Solutions (Al)"), INDEX('NZS DM and CA100'!$E$4:$I$244, MATCH('Company Scorecard - Select'!$A67, 'NZS DM and CA100'!$B$4:$B$244, 0),MATCH('Company Scorecard - Select'!$C$4, 'NZS DM and CA100'!$E$2:$I$2, 0)),"")</f>
        <v>Not assessed</v>
      </c>
      <c r="K67" s="52"/>
      <c r="DO67" s="26"/>
      <c r="DP67" s="26"/>
      <c r="DQ67" s="26"/>
    </row>
    <row r="68" spans="1:121" s="24" customFormat="1" ht="12.75" customHeight="1" outlineLevel="2">
      <c r="A68" s="51" t="str">
        <f t="shared" ref="A68:A120" si="1">LEFT(C68,FIND(" ",C68)-1)</f>
        <v>5.ii</v>
      </c>
      <c r="B68" s="55"/>
      <c r="C68" s="148" t="s">
        <v>73</v>
      </c>
      <c r="D68" s="92" t="str">
        <f>IFERROR(INDEX('CA100 2024 Scores'!$E$3:$I$76, MATCH('Company Scorecard - Select'!$A68, 'CA100 2024 Scores'!$A$3:$A$76, 0), MATCH('Company Scorecard - Select'!$C$4, 'CA100 2024 Scores'!$E$1:$I$1, 0)), "")</f>
        <v/>
      </c>
      <c r="E68" s="138"/>
      <c r="F68" s="73" t="str">
        <f>IF(INDEX('NZS DM and CA100'!$D$4:$D$244, MATCH('Company Scorecard - Select'!$A68, 'NZS DM and CA100'!$B$4:$B$244, 0)) = "Disclosure", INDEX('NZS DM and CA100'!$E$4:$I$244, MATCH('Company Scorecard - Select'!$A68, 'NZS DM and CA100'!$B$4:$B$244, 0),MATCH('Company Scorecard - Select'!$C$4, 'NZS DM and CA100'!$E$2:$I$2, 0)),"")</f>
        <v/>
      </c>
      <c r="G68" s="73"/>
      <c r="H68" s="73" t="str">
        <f>IFERROR(SUM(H69:H75)/COUNT(H69:H75),"")</f>
        <v/>
      </c>
      <c r="I68" s="73"/>
      <c r="J68" s="73">
        <f>SUM(J69:J75)/COUNT(J69:J75)</f>
        <v>0.8571428571428571</v>
      </c>
      <c r="K68" s="52"/>
      <c r="DO68" s="26"/>
      <c r="DP68" s="26"/>
      <c r="DQ68" s="26"/>
    </row>
    <row r="69" spans="1:121" s="24" customFormat="1" ht="12.75" customHeight="1" outlineLevel="2">
      <c r="A69" s="53" t="str">
        <f t="shared" si="1"/>
        <v>5.ii.a</v>
      </c>
      <c r="B69" s="55"/>
      <c r="C69" s="145" t="s">
        <v>74</v>
      </c>
      <c r="D69" s="143" t="str">
        <f>IFERROR(INDEX('CA100 2024 Scores'!$E$3:$I$76, MATCH('Company Scorecard - Select'!$A69, 'CA100 2024 Scores'!$A$3:$A$76, 0), MATCH('Company Scorecard - Select'!$C$4, 'CA100 2024 Scores'!$E$1:$I$1, 0)), "")</f>
        <v/>
      </c>
      <c r="E69" s="132"/>
      <c r="F69" s="73" t="str">
        <f>IF(INDEX('NZS DM and CA100'!$D$4:$D$244, MATCH('Company Scorecard - Select'!$A69, 'NZS DM and CA100'!$B$4:$B$244, 0)) = "Disclosure", INDEX('NZS DM and CA100'!$E$4:$I$244, MATCH('Company Scorecard - Select'!$A69, 'NZS DM and CA100'!$B$4:$B$244, 0),MATCH('Company Scorecard - Select'!$C$4, 'NZS DM and CA100'!$E$2:$I$2, 0)),"")</f>
        <v/>
      </c>
      <c r="G69" s="73"/>
      <c r="H69" s="73" t="str">
        <f>IF(INDEX('NZS DM and CA100'!$D$4:$D$244, MATCH('Company Scorecard - Select'!$A69, 'NZS DM and CA100'!$B$4:$B$244, 0)) = "Alignment", INDEX('NZS DM and CA100'!$E$4:$I$244, MATCH('Company Scorecard - Select'!$A69, 'NZS DM and CA100'!$B$4:$B$244, 0),MATCH('Company Scorecard - Select'!$C$4, 'NZS DM and CA100'!$E$2:$I$2, 0)),"")</f>
        <v/>
      </c>
      <c r="I69" s="73"/>
      <c r="J69" s="73">
        <f>IF(OR(INDEX('NZS DM and CA100'!$D$4:$D$244, MATCH('Company Scorecard - Select'!$A69, 'NZS DM and CA100'!$B$4:$B$244, 0)) = "Solutions", INDEX('NZS DM and CA100'!$D$4:$D$244, MATCH('Company Scorecard - Select'!$A69, 'NZS DM and CA100'!$B$4:$B$244, 0)) = "Solutions (Al)"), INDEX('NZS DM and CA100'!$E$4:$I$244, MATCH('Company Scorecard - Select'!$A69, 'NZS DM and CA100'!$B$4:$B$244, 0),MATCH('Company Scorecard - Select'!$C$4, 'NZS DM and CA100'!$E$2:$I$2, 0)),"")</f>
        <v>1</v>
      </c>
      <c r="K69" s="52"/>
      <c r="DO69" s="26"/>
      <c r="DP69" s="26"/>
      <c r="DQ69" s="26"/>
    </row>
    <row r="70" spans="1:121" s="24" customFormat="1" ht="12.75" customHeight="1" outlineLevel="2">
      <c r="A70" s="53" t="str">
        <f t="shared" si="1"/>
        <v>5.ii.b</v>
      </c>
      <c r="B70" s="55"/>
      <c r="C70" s="145" t="s">
        <v>75</v>
      </c>
      <c r="D70" s="143" t="str">
        <f>IFERROR(INDEX('CA100 2024 Scores'!$E$3:$I$76, MATCH('Company Scorecard - Select'!$A70, 'CA100 2024 Scores'!$A$3:$A$76, 0), MATCH('Company Scorecard - Select'!$C$4, 'CA100 2024 Scores'!$E$1:$I$1, 0)), "")</f>
        <v/>
      </c>
      <c r="E70" s="132"/>
      <c r="F70" s="73" t="str">
        <f>IF(INDEX('NZS DM and CA100'!$D$4:$D$244, MATCH('Company Scorecard - Select'!$A70, 'NZS DM and CA100'!$B$4:$B$244, 0)) = "Disclosure", INDEX('NZS DM and CA100'!$E$4:$I$244, MATCH('Company Scorecard - Select'!$A70, 'NZS DM and CA100'!$B$4:$B$244, 0),MATCH('Company Scorecard - Select'!$C$4, 'NZS DM and CA100'!$E$2:$I$2, 0)),"")</f>
        <v/>
      </c>
      <c r="G70" s="73"/>
      <c r="H70" s="73" t="str">
        <f>IF(INDEX('NZS DM and CA100'!$D$4:$D$244, MATCH('Company Scorecard - Select'!$A70, 'NZS DM and CA100'!$B$4:$B$244, 0)) = "Alignment", INDEX('NZS DM and CA100'!$E$4:$I$244, MATCH('Company Scorecard - Select'!$A70, 'NZS DM and CA100'!$B$4:$B$244, 0),MATCH('Company Scorecard - Select'!$C$4, 'NZS DM and CA100'!$E$2:$I$2, 0)),"")</f>
        <v/>
      </c>
      <c r="I70" s="73"/>
      <c r="J70" s="73">
        <f>IF(OR(INDEX('NZS DM and CA100'!$D$4:$D$244, MATCH('Company Scorecard - Select'!$A70, 'NZS DM and CA100'!$B$4:$B$244, 0)) = "Solutions", INDEX('NZS DM and CA100'!$D$4:$D$244, MATCH('Company Scorecard - Select'!$A70, 'NZS DM and CA100'!$B$4:$B$244, 0)) = "Solutions (Al)"), INDEX('NZS DM and CA100'!$E$4:$I$244, MATCH('Company Scorecard - Select'!$A70, 'NZS DM and CA100'!$B$4:$B$244, 0),MATCH('Company Scorecard - Select'!$C$4, 'NZS DM and CA100'!$E$2:$I$2, 0)),"")</f>
        <v>1</v>
      </c>
      <c r="K70" s="52"/>
      <c r="DO70" s="26"/>
      <c r="DP70" s="26"/>
      <c r="DQ70" s="26"/>
    </row>
    <row r="71" spans="1:121" s="24" customFormat="1" ht="12.75" customHeight="1" outlineLevel="2">
      <c r="A71" s="53" t="str">
        <f t="shared" si="1"/>
        <v>5.ii.c</v>
      </c>
      <c r="B71" s="55"/>
      <c r="C71" s="145" t="s">
        <v>76</v>
      </c>
      <c r="D71" s="143" t="str">
        <f>IFERROR(INDEX('CA100 2024 Scores'!$E$3:$I$76, MATCH('Company Scorecard - Select'!$A71, 'CA100 2024 Scores'!$A$3:$A$76, 0), MATCH('Company Scorecard - Select'!$C$4, 'CA100 2024 Scores'!$E$1:$I$1, 0)), "")</f>
        <v/>
      </c>
      <c r="E71" s="132"/>
      <c r="F71" s="73" t="str">
        <f>IF(INDEX('NZS DM and CA100'!$D$4:$D$244, MATCH('Company Scorecard - Select'!$A71, 'NZS DM and CA100'!$B$4:$B$244, 0)) = "Disclosure", INDEX('NZS DM and CA100'!$E$4:$I$244, MATCH('Company Scorecard - Select'!$A71, 'NZS DM and CA100'!$B$4:$B$244, 0),MATCH('Company Scorecard - Select'!$C$4, 'NZS DM and CA100'!$E$2:$I$2, 0)),"")</f>
        <v/>
      </c>
      <c r="G71" s="73"/>
      <c r="H71" s="73" t="str">
        <f>IF(INDEX('NZS DM and CA100'!$D$4:$D$244, MATCH('Company Scorecard - Select'!$A71, 'NZS DM and CA100'!$B$4:$B$244, 0)) = "Alignment", INDEX('NZS DM and CA100'!$E$4:$I$244, MATCH('Company Scorecard - Select'!$A71, 'NZS DM and CA100'!$B$4:$B$244, 0),MATCH('Company Scorecard - Select'!$C$4, 'NZS DM and CA100'!$E$2:$I$2, 0)),"")</f>
        <v/>
      </c>
      <c r="I71" s="73"/>
      <c r="J71" s="73">
        <f>IF(OR(INDEX('NZS DM and CA100'!$D$4:$D$244, MATCH('Company Scorecard - Select'!$A71, 'NZS DM and CA100'!$B$4:$B$244, 0)) = "Solutions", INDEX('NZS DM and CA100'!$D$4:$D$244, MATCH('Company Scorecard - Select'!$A71, 'NZS DM and CA100'!$B$4:$B$244, 0)) = "Solutions (Al)"), INDEX('NZS DM and CA100'!$E$4:$I$244, MATCH('Company Scorecard - Select'!$A71, 'NZS DM and CA100'!$B$4:$B$244, 0),MATCH('Company Scorecard - Select'!$C$4, 'NZS DM and CA100'!$E$2:$I$2, 0)),"")</f>
        <v>1</v>
      </c>
      <c r="K71" s="52"/>
      <c r="DO71" s="26"/>
      <c r="DP71" s="26"/>
      <c r="DQ71" s="26"/>
    </row>
    <row r="72" spans="1:121" s="24" customFormat="1" ht="12.75" customHeight="1" outlineLevel="2">
      <c r="A72" s="53" t="str">
        <f t="shared" si="1"/>
        <v>5.ii.d</v>
      </c>
      <c r="B72" s="55"/>
      <c r="C72" s="145" t="s">
        <v>77</v>
      </c>
      <c r="D72" s="143" t="str">
        <f>IFERROR(INDEX('CA100 2024 Scores'!$E$3:$I$76, MATCH('Company Scorecard - Select'!$A72, 'CA100 2024 Scores'!$A$3:$A$76, 0), MATCH('Company Scorecard - Select'!$C$4, 'CA100 2024 Scores'!$E$1:$I$1, 0)), "")</f>
        <v/>
      </c>
      <c r="E72" s="132"/>
      <c r="F72" s="73" t="str">
        <f>IF(INDEX('NZS DM and CA100'!$D$4:$D$244, MATCH('Company Scorecard - Select'!$A72, 'NZS DM and CA100'!$B$4:$B$244, 0)) = "Disclosure", INDEX('NZS DM and CA100'!$E$4:$I$244, MATCH('Company Scorecard - Select'!$A72, 'NZS DM and CA100'!$B$4:$B$244, 0),MATCH('Company Scorecard - Select'!$C$4, 'NZS DM and CA100'!$E$2:$I$2, 0)),"")</f>
        <v/>
      </c>
      <c r="G72" s="73"/>
      <c r="H72" s="73" t="str">
        <f>IF(INDEX('NZS DM and CA100'!$D$4:$D$244, MATCH('Company Scorecard - Select'!$A72, 'NZS DM and CA100'!$B$4:$B$244, 0)) = "Alignment", INDEX('NZS DM and CA100'!$E$4:$I$244, MATCH('Company Scorecard - Select'!$A72, 'NZS DM and CA100'!$B$4:$B$244, 0),MATCH('Company Scorecard - Select'!$C$4, 'NZS DM and CA100'!$E$2:$I$2, 0)),"")</f>
        <v/>
      </c>
      <c r="I72" s="73"/>
      <c r="J72" s="73">
        <f>IF(OR(INDEX('NZS DM and CA100'!$D$4:$D$244, MATCH('Company Scorecard - Select'!$A72, 'NZS DM and CA100'!$B$4:$B$244, 0)) = "Solutions", INDEX('NZS DM and CA100'!$D$4:$D$244, MATCH('Company Scorecard - Select'!$A72, 'NZS DM and CA100'!$B$4:$B$244, 0)) = "Solutions (Al)"), INDEX('NZS DM and CA100'!$E$4:$I$244, MATCH('Company Scorecard - Select'!$A72, 'NZS DM and CA100'!$B$4:$B$244, 0),MATCH('Company Scorecard - Select'!$C$4, 'NZS DM and CA100'!$E$2:$I$2, 0)),"")</f>
        <v>0</v>
      </c>
      <c r="K72" s="52"/>
      <c r="DO72" s="26"/>
      <c r="DP72" s="26"/>
      <c r="DQ72" s="26"/>
    </row>
    <row r="73" spans="1:121" s="24" customFormat="1" ht="12.75" customHeight="1" outlineLevel="2">
      <c r="A73" s="53" t="str">
        <f t="shared" si="1"/>
        <v>5.ii.e</v>
      </c>
      <c r="B73" s="55"/>
      <c r="C73" s="145" t="s">
        <v>78</v>
      </c>
      <c r="D73" s="143" t="str">
        <f>IFERROR(INDEX('CA100 2024 Scores'!$E$3:$I$76, MATCH('Company Scorecard - Select'!$A73, 'CA100 2024 Scores'!$A$3:$A$76, 0), MATCH('Company Scorecard - Select'!$C$4, 'CA100 2024 Scores'!$E$1:$I$1, 0)), "")</f>
        <v/>
      </c>
      <c r="E73" s="132"/>
      <c r="F73" s="73" t="str">
        <f>IF(INDEX('NZS DM and CA100'!$D$4:$D$244, MATCH('Company Scorecard - Select'!$A73, 'NZS DM and CA100'!$B$4:$B$244, 0)) = "Disclosure", INDEX('NZS DM and CA100'!$E$4:$I$244, MATCH('Company Scorecard - Select'!$A73, 'NZS DM and CA100'!$B$4:$B$244, 0),MATCH('Company Scorecard - Select'!$C$4, 'NZS DM and CA100'!$E$2:$I$2, 0)),"")</f>
        <v/>
      </c>
      <c r="G73" s="73"/>
      <c r="H73" s="73" t="str">
        <f>IF(INDEX('NZS DM and CA100'!$D$4:$D$244, MATCH('Company Scorecard - Select'!$A73, 'NZS DM and CA100'!$B$4:$B$244, 0)) = "Alignment", INDEX('NZS DM and CA100'!$E$4:$I$244, MATCH('Company Scorecard - Select'!$A73, 'NZS DM and CA100'!$B$4:$B$244, 0),MATCH('Company Scorecard - Select'!$C$4, 'NZS DM and CA100'!$E$2:$I$2, 0)),"")</f>
        <v/>
      </c>
      <c r="I73" s="73"/>
      <c r="J73" s="73">
        <f>IF(OR(INDEX('NZS DM and CA100'!$D$4:$D$244, MATCH('Company Scorecard - Select'!$A73, 'NZS DM and CA100'!$B$4:$B$244, 0)) = "Solutions", INDEX('NZS DM and CA100'!$D$4:$D$244, MATCH('Company Scorecard - Select'!$A73, 'NZS DM and CA100'!$B$4:$B$244, 0)) = "Solutions (Al)"), INDEX('NZS DM and CA100'!$E$4:$I$244, MATCH('Company Scorecard - Select'!$A73, 'NZS DM and CA100'!$B$4:$B$244, 0),MATCH('Company Scorecard - Select'!$C$4, 'NZS DM and CA100'!$E$2:$I$2, 0)),"")</f>
        <v>1</v>
      </c>
      <c r="K73" s="52"/>
      <c r="DO73" s="26"/>
      <c r="DP73" s="26"/>
      <c r="DQ73" s="26"/>
    </row>
    <row r="74" spans="1:121" s="24" customFormat="1" ht="12.75" customHeight="1" outlineLevel="2">
      <c r="A74" s="53" t="str">
        <f t="shared" si="1"/>
        <v>5.ii.f</v>
      </c>
      <c r="B74" s="55"/>
      <c r="C74" s="145" t="s">
        <v>79</v>
      </c>
      <c r="D74" s="143" t="str">
        <f>IFERROR(INDEX('CA100 2024 Scores'!$E$3:$I$76, MATCH('Company Scorecard - Select'!$A74, 'CA100 2024 Scores'!$A$3:$A$76, 0), MATCH('Company Scorecard - Select'!$C$4, 'CA100 2024 Scores'!$E$1:$I$1, 0)), "")</f>
        <v/>
      </c>
      <c r="E74" s="132"/>
      <c r="F74" s="73" t="str">
        <f>IF(INDEX('NZS DM and CA100'!$D$4:$D$244, MATCH('Company Scorecard - Select'!$A74, 'NZS DM and CA100'!$B$4:$B$244, 0)) = "Disclosure", INDEX('NZS DM and CA100'!$E$4:$I$244, MATCH('Company Scorecard - Select'!$A74, 'NZS DM and CA100'!$B$4:$B$244, 0),MATCH('Company Scorecard - Select'!$C$4, 'NZS DM and CA100'!$E$2:$I$2, 0)),"")</f>
        <v/>
      </c>
      <c r="G74" s="73"/>
      <c r="H74" s="73" t="str">
        <f>IF(INDEX('NZS DM and CA100'!$D$4:$D$244, MATCH('Company Scorecard - Select'!$A74, 'NZS DM and CA100'!$B$4:$B$244, 0)) = "Alignment", INDEX('NZS DM and CA100'!$E$4:$I$244, MATCH('Company Scorecard - Select'!$A74, 'NZS DM and CA100'!$B$4:$B$244, 0),MATCH('Company Scorecard - Select'!$C$4, 'NZS DM and CA100'!$E$2:$I$2, 0)),"")</f>
        <v/>
      </c>
      <c r="I74" s="73"/>
      <c r="J74" s="73">
        <f>IF(OR(INDEX('NZS DM and CA100'!$D$4:$D$244, MATCH('Company Scorecard - Select'!$A74, 'NZS DM and CA100'!$B$4:$B$244, 0)) = "Solutions", INDEX('NZS DM and CA100'!$D$4:$D$244, MATCH('Company Scorecard - Select'!$A74, 'NZS DM and CA100'!$B$4:$B$244, 0)) = "Solutions (Al)"), INDEX('NZS DM and CA100'!$E$4:$I$244, MATCH('Company Scorecard - Select'!$A74, 'NZS DM and CA100'!$B$4:$B$244, 0),MATCH('Company Scorecard - Select'!$C$4, 'NZS DM and CA100'!$E$2:$I$2, 0)),"")</f>
        <v>1</v>
      </c>
      <c r="K74" s="52"/>
      <c r="DO74" s="26"/>
      <c r="DP74" s="26"/>
      <c r="DQ74" s="26"/>
    </row>
    <row r="75" spans="1:121" s="24" customFormat="1" ht="12.75" customHeight="1" outlineLevel="2">
      <c r="A75" s="53" t="str">
        <f t="shared" si="1"/>
        <v>5.ii.g</v>
      </c>
      <c r="B75" s="55"/>
      <c r="C75" s="145" t="s">
        <v>80</v>
      </c>
      <c r="D75" s="143" t="str">
        <f>IFERROR(INDEX('CA100 2024 Scores'!$E$3:$I$76, MATCH('Company Scorecard - Select'!$A75, 'CA100 2024 Scores'!$A$3:$A$76, 0), MATCH('Company Scorecard - Select'!$C$4, 'CA100 2024 Scores'!$E$1:$I$1, 0)), "")</f>
        <v/>
      </c>
      <c r="E75" s="132"/>
      <c r="F75" s="73" t="str">
        <f>IF(INDEX('NZS DM and CA100'!$D$4:$D$244, MATCH('Company Scorecard - Select'!$A75, 'NZS DM and CA100'!$B$4:$B$244, 0)) = "Disclosure", INDEX('NZS DM and CA100'!$E$4:$I$244, MATCH('Company Scorecard - Select'!$A75, 'NZS DM and CA100'!$B$4:$B$244, 0),MATCH('Company Scorecard - Select'!$C$4, 'NZS DM and CA100'!$E$2:$I$2, 0)),"")</f>
        <v/>
      </c>
      <c r="G75" s="73"/>
      <c r="H75" s="73" t="str">
        <f>IF(INDEX('NZS DM and CA100'!$D$4:$D$244, MATCH('Company Scorecard - Select'!$A75, 'NZS DM and CA100'!$B$4:$B$244, 0)) = "Alignment", INDEX('NZS DM and CA100'!$E$4:$I$244, MATCH('Company Scorecard - Select'!$A75, 'NZS DM and CA100'!$B$4:$B$244, 0),MATCH('Company Scorecard - Select'!$C$4, 'NZS DM and CA100'!$E$2:$I$2, 0)),"")</f>
        <v/>
      </c>
      <c r="I75" s="73"/>
      <c r="J75" s="73">
        <f>IF(OR(INDEX('NZS DM and CA100'!$D$4:$D$244, MATCH('Company Scorecard - Select'!$A75, 'NZS DM and CA100'!$B$4:$B$244, 0)) = "Solutions", INDEX('NZS DM and CA100'!$D$4:$D$244, MATCH('Company Scorecard - Select'!$A75, 'NZS DM and CA100'!$B$4:$B$244, 0)) = "Solutions (Al)"), INDEX('NZS DM and CA100'!$E$4:$I$244, MATCH('Company Scorecard - Select'!$A75, 'NZS DM and CA100'!$B$4:$B$244, 0),MATCH('Company Scorecard - Select'!$C$4, 'NZS DM and CA100'!$E$2:$I$2, 0)),"")</f>
        <v>1</v>
      </c>
      <c r="K75" s="52"/>
      <c r="DO75" s="26"/>
      <c r="DP75" s="26"/>
      <c r="DQ75" s="26"/>
    </row>
    <row r="76" spans="1:121" s="24" customFormat="1" ht="12.75" customHeight="1" outlineLevel="1">
      <c r="A76" s="51" t="str">
        <f t="shared" si="1"/>
        <v>5.iii</v>
      </c>
      <c r="B76" s="55"/>
      <c r="C76" s="147" t="s">
        <v>81</v>
      </c>
      <c r="D76" s="143" t="str">
        <f>IFERROR(INDEX('CA100 2024 Scores'!$E$3:$I$76, MATCH('Company Scorecard - Select'!$A76, 'CA100 2024 Scores'!$A$3:$A$76, 0), MATCH('Company Scorecard - Select'!$C$4, 'CA100 2024 Scores'!$E$1:$I$1, 0)), "")</f>
        <v/>
      </c>
      <c r="E76" s="138"/>
      <c r="F76" s="73">
        <f>SUM(F77:F83)/COUNT(F77:F83)</f>
        <v>0.8</v>
      </c>
      <c r="G76" s="73"/>
      <c r="H76" s="73">
        <f>SUM(H77:H83)/COUNT(H77:H83)</f>
        <v>0</v>
      </c>
      <c r="I76" s="73"/>
      <c r="J76" s="73" t="str">
        <f>IF(OR(INDEX('NZS DM and CA100'!$D$4:$D$244, MATCH('Company Scorecard - Select'!$A76, 'NZS DM and CA100'!$B$4:$B$244, 0)) = "Solutions", INDEX('NZS DM and CA100'!$D$4:$D$244, MATCH('Company Scorecard - Select'!$A76, 'NZS DM and CA100'!$B$4:$B$244, 0)) = "Solutions (Al)"), INDEX('NZS DM and CA100'!$E$4:$I$244, MATCH('Company Scorecard - Select'!$A76, 'NZS DM and CA100'!$B$4:$B$244, 0),MATCH('Company Scorecard - Select'!$C$4, 'NZS DM and CA100'!$E$2:$I$2, 0)),"")</f>
        <v/>
      </c>
      <c r="K76" s="52"/>
      <c r="DO76" s="26"/>
      <c r="DP76" s="26"/>
      <c r="DQ76" s="26"/>
    </row>
    <row r="77" spans="1:121" s="24" customFormat="1" ht="12.75" customHeight="1" outlineLevel="2">
      <c r="A77" s="53" t="str">
        <f t="shared" si="1"/>
        <v>5.iii.a</v>
      </c>
      <c r="B77" s="55"/>
      <c r="C77" s="145" t="s">
        <v>82</v>
      </c>
      <c r="D77" s="143" t="str">
        <f>IFERROR(INDEX('CA100 2024 Scores'!$E$3:$I$76, MATCH('Company Scorecard - Select'!$A77, 'CA100 2024 Scores'!$A$3:$A$76, 0), MATCH('Company Scorecard - Select'!$C$4, 'CA100 2024 Scores'!$E$1:$I$1, 0)), "")</f>
        <v/>
      </c>
      <c r="E77" s="132"/>
      <c r="F77" s="73">
        <f>IF(INDEX('NZS DM and CA100'!$D$4:$D$244, MATCH('Company Scorecard - Select'!$A77, 'NZS DM and CA100'!$B$4:$B$244, 0)) = "Disclosure", INDEX('NZS DM and CA100'!$E$4:$I$244, MATCH('Company Scorecard - Select'!$A77, 'NZS DM and CA100'!$B$4:$B$244, 0),MATCH('Company Scorecard - Select'!$C$4, 'NZS DM and CA100'!$E$2:$I$2, 0)),"")</f>
        <v>1</v>
      </c>
      <c r="G77" s="73"/>
      <c r="H77" s="73" t="str">
        <f>IF(INDEX('NZS DM and CA100'!$D$4:$D$244, MATCH('Company Scorecard - Select'!$A77, 'NZS DM and CA100'!$B$4:$B$244, 0)) = "Alignment", INDEX('NZS DM and CA100'!$E$4:$I$244, MATCH('Company Scorecard - Select'!$A77, 'NZS DM and CA100'!$B$4:$B$244, 0),MATCH('Company Scorecard - Select'!$C$4, 'NZS DM and CA100'!$E$2:$I$2, 0)),"")</f>
        <v/>
      </c>
      <c r="I77" s="73"/>
      <c r="J77" s="73" t="str">
        <f>IF(OR(INDEX('NZS DM and CA100'!$D$4:$D$244, MATCH('Company Scorecard - Select'!$A77, 'NZS DM and CA100'!$B$4:$B$244, 0)) = "Solutions", INDEX('NZS DM and CA100'!$D$4:$D$244, MATCH('Company Scorecard - Select'!$A77, 'NZS DM and CA100'!$B$4:$B$244, 0)) = "Solutions (Al)"), INDEX('NZS DM and CA100'!$E$4:$I$244, MATCH('Company Scorecard - Select'!$A77, 'NZS DM and CA100'!$B$4:$B$244, 0),MATCH('Company Scorecard - Select'!$C$4, 'NZS DM and CA100'!$E$2:$I$2, 0)),"")</f>
        <v/>
      </c>
      <c r="K77" s="52"/>
      <c r="DO77" s="26"/>
      <c r="DP77" s="26"/>
      <c r="DQ77" s="26"/>
    </row>
    <row r="78" spans="1:121" s="24" customFormat="1" ht="12.75" customHeight="1" outlineLevel="2">
      <c r="A78" s="53" t="str">
        <f t="shared" si="1"/>
        <v>5.iii.b</v>
      </c>
      <c r="B78" s="55"/>
      <c r="C78" s="145" t="s">
        <v>83</v>
      </c>
      <c r="D78" s="143" t="str">
        <f>IFERROR(INDEX('CA100 2024 Scores'!$E$3:$I$76, MATCH('Company Scorecard - Select'!$A78, 'CA100 2024 Scores'!$A$3:$A$76, 0), MATCH('Company Scorecard - Select'!$C$4, 'CA100 2024 Scores'!$E$1:$I$1, 0)), "")</f>
        <v/>
      </c>
      <c r="E78" s="132"/>
      <c r="F78" s="73">
        <f>IF(INDEX('NZS DM and CA100'!$D$4:$D$244, MATCH('Company Scorecard - Select'!$A78, 'NZS DM and CA100'!$B$4:$B$244, 0)) = "Disclosure", INDEX('NZS DM and CA100'!$E$4:$I$244, MATCH('Company Scorecard - Select'!$A78, 'NZS DM and CA100'!$B$4:$B$244, 0),MATCH('Company Scorecard - Select'!$C$4, 'NZS DM and CA100'!$E$2:$I$2, 0)),"")</f>
        <v>1</v>
      </c>
      <c r="G78" s="73"/>
      <c r="H78" s="73" t="str">
        <f>IF(INDEX('NZS DM and CA100'!$D$4:$D$244, MATCH('Company Scorecard - Select'!$A78, 'NZS DM and CA100'!$B$4:$B$244, 0)) = "Alignment", INDEX('NZS DM and CA100'!$E$4:$I$244, MATCH('Company Scorecard - Select'!$A78, 'NZS DM and CA100'!$B$4:$B$244, 0),MATCH('Company Scorecard - Select'!$C$4, 'NZS DM and CA100'!$E$2:$I$2, 0)),"")</f>
        <v/>
      </c>
      <c r="I78" s="73"/>
      <c r="J78" s="73" t="str">
        <f>IF(OR(INDEX('NZS DM and CA100'!$D$4:$D$244, MATCH('Company Scorecard - Select'!$A78, 'NZS DM and CA100'!$B$4:$B$244, 0)) = "Solutions", INDEX('NZS DM and CA100'!$D$4:$D$244, MATCH('Company Scorecard - Select'!$A78, 'NZS DM and CA100'!$B$4:$B$244, 0)) = "Solutions (Al)"), INDEX('NZS DM and CA100'!$E$4:$I$244, MATCH('Company Scorecard - Select'!$A78, 'NZS DM and CA100'!$B$4:$B$244, 0),MATCH('Company Scorecard - Select'!$C$4, 'NZS DM and CA100'!$E$2:$I$2, 0)),"")</f>
        <v/>
      </c>
      <c r="K78" s="52"/>
      <c r="DO78" s="26"/>
      <c r="DP78" s="26"/>
      <c r="DQ78" s="26"/>
    </row>
    <row r="79" spans="1:121" s="24" customFormat="1" ht="12.75" customHeight="1" outlineLevel="2">
      <c r="A79" s="53" t="str">
        <f t="shared" si="1"/>
        <v>5.iii.c</v>
      </c>
      <c r="B79" s="55"/>
      <c r="C79" s="145" t="s">
        <v>84</v>
      </c>
      <c r="D79" s="143" t="str">
        <f>IFERROR(INDEX('CA100 2024 Scores'!$E$3:$I$76, MATCH('Company Scorecard - Select'!$A79, 'CA100 2024 Scores'!$A$3:$A$76, 0), MATCH('Company Scorecard - Select'!$C$4, 'CA100 2024 Scores'!$E$1:$I$1, 0)), "")</f>
        <v/>
      </c>
      <c r="E79" s="132"/>
      <c r="F79" s="73" t="str">
        <f>IF(INDEX('NZS DM and CA100'!$D$4:$D$244, MATCH('Company Scorecard - Select'!$A79, 'NZS DM and CA100'!$B$4:$B$244, 0)) = "Disclosure", INDEX('NZS DM and CA100'!$E$4:$I$244, MATCH('Company Scorecard - Select'!$A79, 'NZS DM and CA100'!$B$4:$B$244, 0),MATCH('Company Scorecard - Select'!$C$4, 'NZS DM and CA100'!$E$2:$I$2, 0)),"")</f>
        <v/>
      </c>
      <c r="G79" s="73"/>
      <c r="H79" s="73" t="str">
        <f>IF(INDEX('NZS DM and CA100'!$D$4:$D$244, MATCH('Company Scorecard - Select'!$A79, 'NZS DM and CA100'!$B$4:$B$244, 0)) = "Alignment", INDEX('NZS DM and CA100'!$E$4:$I$244, MATCH('Company Scorecard - Select'!$A79, 'NZS DM and CA100'!$B$4:$B$244, 0),MATCH('Company Scorecard - Select'!$C$4, 'NZS DM and CA100'!$E$2:$I$2, 0)),"")</f>
        <v>Not Operational</v>
      </c>
      <c r="I79" s="73"/>
      <c r="J79" s="73" t="str">
        <f>IF(OR(INDEX('NZS DM and CA100'!$D$4:$D$244, MATCH('Company Scorecard - Select'!$A79, 'NZS DM and CA100'!$B$4:$B$244, 0)) = "Solutions", INDEX('NZS DM and CA100'!$D$4:$D$244, MATCH('Company Scorecard - Select'!$A79, 'NZS DM and CA100'!$B$4:$B$244, 0)) = "Solutions (Al)"), INDEX('NZS DM and CA100'!$E$4:$I$244, MATCH('Company Scorecard - Select'!$A79, 'NZS DM and CA100'!$B$4:$B$244, 0),MATCH('Company Scorecard - Select'!$C$4, 'NZS DM and CA100'!$E$2:$I$2, 0)),"")</f>
        <v/>
      </c>
      <c r="K79" s="52"/>
      <c r="DO79" s="26"/>
      <c r="DP79" s="26"/>
      <c r="DQ79" s="26"/>
    </row>
    <row r="80" spans="1:121" s="24" customFormat="1" ht="12.75" customHeight="1" outlineLevel="2">
      <c r="A80" s="53" t="str">
        <f t="shared" si="1"/>
        <v>5.iii.d</v>
      </c>
      <c r="B80" s="55"/>
      <c r="C80" s="145" t="s">
        <v>85</v>
      </c>
      <c r="D80" s="143" t="str">
        <f>IFERROR(INDEX('CA100 2024 Scores'!$E$3:$I$76, MATCH('Company Scorecard - Select'!$A80, 'CA100 2024 Scores'!$A$3:$A$76, 0), MATCH('Company Scorecard - Select'!$C$4, 'CA100 2024 Scores'!$E$1:$I$1, 0)), "")</f>
        <v/>
      </c>
      <c r="E80" s="132"/>
      <c r="F80" s="73">
        <f>IF(INDEX('NZS DM and CA100'!$D$4:$D$244, MATCH('Company Scorecard - Select'!$A80, 'NZS DM and CA100'!$B$4:$B$244, 0)) = "Disclosure", INDEX('NZS DM and CA100'!$E$4:$I$244, MATCH('Company Scorecard - Select'!$A80, 'NZS DM and CA100'!$B$4:$B$244, 0),MATCH('Company Scorecard - Select'!$C$4, 'NZS DM and CA100'!$E$2:$I$2, 0)),"")</f>
        <v>1</v>
      </c>
      <c r="G80" s="73"/>
      <c r="H80" s="73" t="str">
        <f>IF(INDEX('NZS DM and CA100'!$D$4:$D$244, MATCH('Company Scorecard - Select'!$A80, 'NZS DM and CA100'!$B$4:$B$244, 0)) = "Alignment", INDEX('NZS DM and CA100'!$E$4:$I$244, MATCH('Company Scorecard - Select'!$A80, 'NZS DM and CA100'!$B$4:$B$244, 0),MATCH('Company Scorecard - Select'!$C$4, 'NZS DM and CA100'!$E$2:$I$2, 0)),"")</f>
        <v/>
      </c>
      <c r="I80" s="73"/>
      <c r="J80" s="73" t="str">
        <f>IF(OR(INDEX('NZS DM and CA100'!$D$4:$D$244, MATCH('Company Scorecard - Select'!$A80, 'NZS DM and CA100'!$B$4:$B$244, 0)) = "Solutions", INDEX('NZS DM and CA100'!$D$4:$D$244, MATCH('Company Scorecard - Select'!$A80, 'NZS DM and CA100'!$B$4:$B$244, 0)) = "Solutions (Al)"), INDEX('NZS DM and CA100'!$E$4:$I$244, MATCH('Company Scorecard - Select'!$A80, 'NZS DM and CA100'!$B$4:$B$244, 0),MATCH('Company Scorecard - Select'!$C$4, 'NZS DM and CA100'!$E$2:$I$2, 0)),"")</f>
        <v/>
      </c>
      <c r="K80" s="52"/>
      <c r="DO80" s="26"/>
      <c r="DP80" s="26"/>
      <c r="DQ80" s="26"/>
    </row>
    <row r="81" spans="1:121" s="24" customFormat="1" ht="12.75" customHeight="1" outlineLevel="2">
      <c r="A81" s="53" t="str">
        <f t="shared" si="1"/>
        <v>5.iii.e</v>
      </c>
      <c r="B81" s="55"/>
      <c r="C81" s="145" t="s">
        <v>86</v>
      </c>
      <c r="D81" s="143" t="str">
        <f>IFERROR(INDEX('CA100 2024 Scores'!$E$3:$I$76, MATCH('Company Scorecard - Select'!$A81, 'CA100 2024 Scores'!$A$3:$A$76, 0), MATCH('Company Scorecard - Select'!$C$4, 'CA100 2024 Scores'!$E$1:$I$1, 0)), "")</f>
        <v/>
      </c>
      <c r="E81" s="132"/>
      <c r="F81" s="73">
        <f>IF(INDEX('NZS DM and CA100'!$D$4:$D$244, MATCH('Company Scorecard - Select'!$A81, 'NZS DM and CA100'!$B$4:$B$244, 0)) = "Disclosure", INDEX('NZS DM and CA100'!$E$4:$I$244, MATCH('Company Scorecard - Select'!$A81, 'NZS DM and CA100'!$B$4:$B$244, 0),MATCH('Company Scorecard - Select'!$C$4, 'NZS DM and CA100'!$E$2:$I$2, 0)),"")</f>
        <v>0</v>
      </c>
      <c r="G81" s="73"/>
      <c r="H81" s="73" t="str">
        <f>IF(INDEX('NZS DM and CA100'!$D$4:$D$244, MATCH('Company Scorecard - Select'!$A81, 'NZS DM and CA100'!$B$4:$B$244, 0)) = "Alignment", INDEX('NZS DM and CA100'!$E$4:$I$244, MATCH('Company Scorecard - Select'!$A81, 'NZS DM and CA100'!$B$4:$B$244, 0),MATCH('Company Scorecard - Select'!$C$4, 'NZS DM and CA100'!$E$2:$I$2, 0)),"")</f>
        <v/>
      </c>
      <c r="I81" s="73"/>
      <c r="J81" s="73" t="str">
        <f>IF(OR(INDEX('NZS DM and CA100'!$D$4:$D$244, MATCH('Company Scorecard - Select'!$A81, 'NZS DM and CA100'!$B$4:$B$244, 0)) = "Solutions", INDEX('NZS DM and CA100'!$D$4:$D$244, MATCH('Company Scorecard - Select'!$A81, 'NZS DM and CA100'!$B$4:$B$244, 0)) = "Solutions (Al)"), INDEX('NZS DM and CA100'!$E$4:$I$244, MATCH('Company Scorecard - Select'!$A81, 'NZS DM and CA100'!$B$4:$B$244, 0),MATCH('Company Scorecard - Select'!$C$4, 'NZS DM and CA100'!$E$2:$I$2, 0)),"")</f>
        <v/>
      </c>
      <c r="K81" s="52"/>
      <c r="DO81" s="26"/>
      <c r="DP81" s="26"/>
      <c r="DQ81" s="26"/>
    </row>
    <row r="82" spans="1:121" s="24" customFormat="1" ht="12.75" customHeight="1" outlineLevel="2">
      <c r="A82" s="53" t="str">
        <f t="shared" si="1"/>
        <v>5.iii.f</v>
      </c>
      <c r="B82" s="55"/>
      <c r="C82" s="145" t="s">
        <v>87</v>
      </c>
      <c r="D82" s="143" t="str">
        <f>IFERROR(INDEX('CA100 2024 Scores'!$E$3:$I$76, MATCH('Company Scorecard - Select'!$A82, 'CA100 2024 Scores'!$A$3:$A$76, 0), MATCH('Company Scorecard - Select'!$C$4, 'CA100 2024 Scores'!$E$1:$I$1, 0)), "")</f>
        <v/>
      </c>
      <c r="E82" s="132"/>
      <c r="F82" s="73" t="str">
        <f>IF(INDEX('NZS DM and CA100'!$D$4:$D$244, MATCH('Company Scorecard - Select'!$A82, 'NZS DM and CA100'!$B$4:$B$244, 0)) = "Disclosure", INDEX('NZS DM and CA100'!$E$4:$I$244, MATCH('Company Scorecard - Select'!$A82, 'NZS DM and CA100'!$B$4:$B$244, 0),MATCH('Company Scorecard - Select'!$C$4, 'NZS DM and CA100'!$E$2:$I$2, 0)),"")</f>
        <v/>
      </c>
      <c r="G82" s="73"/>
      <c r="H82" s="73">
        <f>IF(INDEX('NZS DM and CA100'!$D$4:$D$244, MATCH('Company Scorecard - Select'!$A82, 'NZS DM and CA100'!$B$4:$B$244, 0)) = "Alignment", INDEX('NZS DM and CA100'!$E$4:$I$244, MATCH('Company Scorecard - Select'!$A82, 'NZS DM and CA100'!$B$4:$B$244, 0),MATCH('Company Scorecard - Select'!$C$4, 'NZS DM and CA100'!$E$2:$I$2, 0)),"")</f>
        <v>0</v>
      </c>
      <c r="I82" s="73"/>
      <c r="J82" s="73" t="str">
        <f>IF(OR(INDEX('NZS DM and CA100'!$D$4:$D$244, MATCH('Company Scorecard - Select'!$A82, 'NZS DM and CA100'!$B$4:$B$244, 0)) = "Solutions", INDEX('NZS DM and CA100'!$D$4:$D$244, MATCH('Company Scorecard - Select'!$A82, 'NZS DM and CA100'!$B$4:$B$244, 0)) = "Solutions (Al)"), INDEX('NZS DM and CA100'!$E$4:$I$244, MATCH('Company Scorecard - Select'!$A82, 'NZS DM and CA100'!$B$4:$B$244, 0),MATCH('Company Scorecard - Select'!$C$4, 'NZS DM and CA100'!$E$2:$I$2, 0)),"")</f>
        <v/>
      </c>
      <c r="K82" s="52"/>
      <c r="DO82" s="26"/>
      <c r="DP82" s="26"/>
      <c r="DQ82" s="26"/>
    </row>
    <row r="83" spans="1:121" s="24" customFormat="1" ht="12.75" customHeight="1" outlineLevel="2">
      <c r="A83" s="53" t="str">
        <f t="shared" si="1"/>
        <v>5.iii.g</v>
      </c>
      <c r="B83" s="55"/>
      <c r="C83" s="145" t="s">
        <v>88</v>
      </c>
      <c r="D83" s="143" t="str">
        <f>IFERROR(INDEX('CA100 2024 Scores'!$E$3:$I$76, MATCH('Company Scorecard - Select'!$A83, 'CA100 2024 Scores'!$A$3:$A$76, 0), MATCH('Company Scorecard - Select'!$C$4, 'CA100 2024 Scores'!$E$1:$I$1, 0)), "")</f>
        <v/>
      </c>
      <c r="E83" s="132"/>
      <c r="F83" s="73">
        <f>IF(INDEX('NZS DM and CA100'!$D$4:$D$244, MATCH('Company Scorecard - Select'!$A83, 'NZS DM and CA100'!$B$4:$B$244, 0)) = "Disclosure", INDEX('NZS DM and CA100'!$E$4:$I$244, MATCH('Company Scorecard - Select'!$A83, 'NZS DM and CA100'!$B$4:$B$244, 0),MATCH('Company Scorecard - Select'!$C$4, 'NZS DM and CA100'!$E$2:$I$2, 0)),"")</f>
        <v>1</v>
      </c>
      <c r="G83" s="73"/>
      <c r="H83" s="73" t="str">
        <f>IF(INDEX('NZS DM and CA100'!$D$4:$D$244, MATCH('Company Scorecard - Select'!$A83, 'NZS DM and CA100'!$B$4:$B$244, 0)) = "Alignment", INDEX('NZS DM and CA100'!$E$4:$I$244, MATCH('Company Scorecard - Select'!$A83, 'NZS DM and CA100'!$B$4:$B$244, 0),MATCH('Company Scorecard - Select'!$C$4, 'NZS DM and CA100'!$E$2:$I$2, 0)),"")</f>
        <v/>
      </c>
      <c r="I83" s="73"/>
      <c r="J83" s="73" t="str">
        <f>IF(OR(INDEX('NZS DM and CA100'!$D$4:$D$244, MATCH('Company Scorecard - Select'!$A83, 'NZS DM and CA100'!$B$4:$B$244, 0)) = "Solutions", INDEX('NZS DM and CA100'!$D$4:$D$244, MATCH('Company Scorecard - Select'!$A83, 'NZS DM and CA100'!$B$4:$B$244, 0)) = "Solutions (Al)"), INDEX('NZS DM and CA100'!$E$4:$I$244, MATCH('Company Scorecard - Select'!$A83, 'NZS DM and CA100'!$B$4:$B$244, 0),MATCH('Company Scorecard - Select'!$C$4, 'NZS DM and CA100'!$E$2:$I$2, 0)),"")</f>
        <v/>
      </c>
      <c r="K83" s="52"/>
      <c r="DO83" s="26"/>
      <c r="DP83" s="26"/>
      <c r="DQ83" s="26"/>
    </row>
    <row r="84" spans="1:121" s="24" customFormat="1" ht="12.75" customHeight="1" outlineLevel="1">
      <c r="A84" s="51" t="str">
        <f t="shared" si="1"/>
        <v>5.iv</v>
      </c>
      <c r="B84" s="55"/>
      <c r="C84" s="147" t="s">
        <v>89</v>
      </c>
      <c r="D84" s="143" t="str">
        <f>IFERROR(INDEX('CA100 2024 Scores'!$E$3:$I$76, MATCH('Company Scorecard - Select'!$A84, 'CA100 2024 Scores'!$A$3:$A$76, 0), MATCH('Company Scorecard - Select'!$C$4, 'CA100 2024 Scores'!$E$1:$I$1, 0)), "")</f>
        <v/>
      </c>
      <c r="E84" s="138"/>
      <c r="F84" s="73" t="str">
        <f>IFERROR(SUM(F85:F89)/COUNT(F85:F89),"N/A")</f>
        <v>N/A</v>
      </c>
      <c r="G84" s="73"/>
      <c r="H84" s="73" t="str">
        <f>IFERROR(SUM(H85:H89)/COUNT(H85:H89),"N/A")</f>
        <v>N/A</v>
      </c>
      <c r="I84" s="73"/>
      <c r="J84" s="73"/>
      <c r="K84" s="52"/>
      <c r="DO84" s="26"/>
      <c r="DP84" s="26"/>
      <c r="DQ84" s="26"/>
    </row>
    <row r="85" spans="1:121" s="24" customFormat="1" ht="12.75" customHeight="1" outlineLevel="2">
      <c r="A85" s="53" t="str">
        <f t="shared" si="1"/>
        <v>5.iv.a</v>
      </c>
      <c r="B85" s="55"/>
      <c r="C85" s="145" t="s">
        <v>90</v>
      </c>
      <c r="D85" s="143" t="str">
        <f>IFERROR(INDEX('CA100 2024 Scores'!$E$3:$I$76, MATCH('Company Scorecard - Select'!$A85, 'CA100 2024 Scores'!$A$3:$A$76, 0), MATCH('Company Scorecard - Select'!$C$4, 'CA100 2024 Scores'!$E$1:$I$1, 0)), "")</f>
        <v/>
      </c>
      <c r="E85" s="132"/>
      <c r="F85" s="73" t="str">
        <f>IF(INDEX('NZS DM and CA100'!$D$4:$D$244, MATCH('Company Scorecard - Select'!$A85, 'NZS DM and CA100'!$B$4:$B$244, 0)) = "Disclosure", INDEX('NZS DM and CA100'!$E$4:$I$244, MATCH('Company Scorecard - Select'!$A85, 'NZS DM and CA100'!$B$4:$B$244, 0),MATCH('Company Scorecard - Select'!$C$4, 'NZS DM and CA100'!$E$2:$I$2, 0)),"")</f>
        <v>Not Relevant</v>
      </c>
      <c r="G85" s="73"/>
      <c r="H85" s="73" t="str">
        <f>IF(INDEX('NZS DM and CA100'!$D$4:$D$244, MATCH('Company Scorecard - Select'!$A85, 'NZS DM and CA100'!$B$4:$B$244, 0)) = "Alignment", INDEX('NZS DM and CA100'!$E$4:$I$244, MATCH('Company Scorecard - Select'!$A85, 'NZS DM and CA100'!$B$4:$B$244, 0),MATCH('Company Scorecard - Select'!$C$4, 'NZS DM and CA100'!$E$2:$I$2, 0)),"")</f>
        <v/>
      </c>
      <c r="I85" s="73"/>
      <c r="J85" s="73" t="str">
        <f>IF(OR(INDEX('NZS DM and CA100'!$D$4:$D$244, MATCH('Company Scorecard - Select'!$A85, 'NZS DM and CA100'!$B$4:$B$244, 0)) = "Solutions", INDEX('NZS DM and CA100'!$D$4:$D$244, MATCH('Company Scorecard - Select'!$A85, 'NZS DM and CA100'!$B$4:$B$244, 0)) = "Solutions (Al)"), INDEX('NZS DM and CA100'!$E$4:$I$244, MATCH('Company Scorecard - Select'!$A85, 'NZS DM and CA100'!$B$4:$B$244, 0),MATCH('Company Scorecard - Select'!$C$4, 'NZS DM and CA100'!$E$2:$I$2, 0)),"")</f>
        <v/>
      </c>
      <c r="K85" s="52"/>
      <c r="DO85" s="26"/>
      <c r="DP85" s="26"/>
      <c r="DQ85" s="26"/>
    </row>
    <row r="86" spans="1:121" s="24" customFormat="1" ht="12.75" customHeight="1" outlineLevel="2">
      <c r="A86" s="53" t="str">
        <f t="shared" si="1"/>
        <v>5.iv.b</v>
      </c>
      <c r="B86" s="55"/>
      <c r="C86" s="145" t="s">
        <v>91</v>
      </c>
      <c r="D86" s="143" t="str">
        <f>IFERROR(INDEX('CA100 2024 Scores'!$E$3:$I$76, MATCH('Company Scorecard - Select'!$A86, 'CA100 2024 Scores'!$A$3:$A$76, 0), MATCH('Company Scorecard - Select'!$C$4, 'CA100 2024 Scores'!$E$1:$I$1, 0)), "")</f>
        <v/>
      </c>
      <c r="E86" s="132"/>
      <c r="F86" s="73" t="str">
        <f>IF(INDEX('NZS DM and CA100'!$D$4:$D$244, MATCH('Company Scorecard - Select'!$A86, 'NZS DM and CA100'!$B$4:$B$244, 0)) = "Disclosure", INDEX('NZS DM and CA100'!$E$4:$I$244, MATCH('Company Scorecard - Select'!$A86, 'NZS DM and CA100'!$B$4:$B$244, 0),MATCH('Company Scorecard - Select'!$C$4, 'NZS DM and CA100'!$E$2:$I$2, 0)),"")</f>
        <v>Not Relevant</v>
      </c>
      <c r="G86" s="73"/>
      <c r="H86" s="73" t="str">
        <f>IF(INDEX('NZS DM and CA100'!$D$4:$D$244, MATCH('Company Scorecard - Select'!$A86, 'NZS DM and CA100'!$B$4:$B$244, 0)) = "Alignment", INDEX('NZS DM and CA100'!$E$4:$I$244, MATCH('Company Scorecard - Select'!$A86, 'NZS DM and CA100'!$B$4:$B$244, 0),MATCH('Company Scorecard - Select'!$C$4, 'NZS DM and CA100'!$E$2:$I$2, 0)),"")</f>
        <v/>
      </c>
      <c r="I86" s="73"/>
      <c r="J86" s="73" t="str">
        <f>IF(OR(INDEX('NZS DM and CA100'!$D$4:$D$244, MATCH('Company Scorecard - Select'!$A86, 'NZS DM and CA100'!$B$4:$B$244, 0)) = "Solutions", INDEX('NZS DM and CA100'!$D$4:$D$244, MATCH('Company Scorecard - Select'!$A86, 'NZS DM and CA100'!$B$4:$B$244, 0)) = "Solutions (Al)"), INDEX('NZS DM and CA100'!$E$4:$I$244, MATCH('Company Scorecard - Select'!$A86, 'NZS DM and CA100'!$B$4:$B$244, 0),MATCH('Company Scorecard - Select'!$C$4, 'NZS DM and CA100'!$E$2:$I$2, 0)),"")</f>
        <v/>
      </c>
      <c r="K86" s="52"/>
      <c r="DO86" s="26"/>
      <c r="DP86" s="26"/>
      <c r="DQ86" s="26"/>
    </row>
    <row r="87" spans="1:121" s="24" customFormat="1" ht="12.75" customHeight="1" outlineLevel="2">
      <c r="A87" s="53" t="str">
        <f t="shared" si="1"/>
        <v>5.iv.c</v>
      </c>
      <c r="B87" s="55"/>
      <c r="C87" s="145" t="s">
        <v>92</v>
      </c>
      <c r="D87" s="143" t="str">
        <f>IFERROR(INDEX('CA100 2024 Scores'!$E$3:$I$76, MATCH('Company Scorecard - Select'!$A87, 'CA100 2024 Scores'!$A$3:$A$76, 0), MATCH('Company Scorecard - Select'!$C$4, 'CA100 2024 Scores'!$E$1:$I$1, 0)), "")</f>
        <v/>
      </c>
      <c r="E87" s="132"/>
      <c r="F87" s="73" t="str">
        <f>IF(INDEX('NZS DM and CA100'!$D$4:$D$244, MATCH('Company Scorecard - Select'!$A87, 'NZS DM and CA100'!$B$4:$B$244, 0)) = "Disclosure", INDEX('NZS DM and CA100'!$E$4:$I$244, MATCH('Company Scorecard - Select'!$A87, 'NZS DM and CA100'!$B$4:$B$244, 0),MATCH('Company Scorecard - Select'!$C$4, 'NZS DM and CA100'!$E$2:$I$2, 0)),"")</f>
        <v>Not Relevant</v>
      </c>
      <c r="G87" s="73"/>
      <c r="H87" s="73" t="str">
        <f>IF(INDEX('NZS DM and CA100'!$D$4:$D$244, MATCH('Company Scorecard - Select'!$A87, 'NZS DM and CA100'!$B$4:$B$244, 0)) = "Alignment", INDEX('NZS DM and CA100'!$E$4:$I$244, MATCH('Company Scorecard - Select'!$A87, 'NZS DM and CA100'!$B$4:$B$244, 0),MATCH('Company Scorecard - Select'!$C$4, 'NZS DM and CA100'!$E$2:$I$2, 0)),"")</f>
        <v/>
      </c>
      <c r="I87" s="73"/>
      <c r="J87" s="73" t="str">
        <f>IF(OR(INDEX('NZS DM and CA100'!$D$4:$D$244, MATCH('Company Scorecard - Select'!$A87, 'NZS DM and CA100'!$B$4:$B$244, 0)) = "Solutions", INDEX('NZS DM and CA100'!$D$4:$D$244, MATCH('Company Scorecard - Select'!$A87, 'NZS DM and CA100'!$B$4:$B$244, 0)) = "Solutions (Al)"), INDEX('NZS DM and CA100'!$E$4:$I$244, MATCH('Company Scorecard - Select'!$A87, 'NZS DM and CA100'!$B$4:$B$244, 0),MATCH('Company Scorecard - Select'!$C$4, 'NZS DM and CA100'!$E$2:$I$2, 0)),"")</f>
        <v/>
      </c>
      <c r="K87" s="52"/>
      <c r="DO87" s="26"/>
      <c r="DP87" s="26"/>
      <c r="DQ87" s="26"/>
    </row>
    <row r="88" spans="1:121" s="24" customFormat="1" ht="12.75" customHeight="1" outlineLevel="2">
      <c r="A88" s="53" t="str">
        <f t="shared" si="1"/>
        <v>5.iv.d</v>
      </c>
      <c r="B88" s="55"/>
      <c r="C88" s="145" t="s">
        <v>93</v>
      </c>
      <c r="D88" s="143" t="str">
        <f>IFERROR(INDEX('CA100 2024 Scores'!$E$3:$I$76, MATCH('Company Scorecard - Select'!$A88, 'CA100 2024 Scores'!$A$3:$A$76, 0), MATCH('Company Scorecard - Select'!$C$4, 'CA100 2024 Scores'!$E$1:$I$1, 0)), "")</f>
        <v/>
      </c>
      <c r="E88" s="132"/>
      <c r="F88" s="73" t="str">
        <f>IF(INDEX('NZS DM and CA100'!$D$4:$D$244, MATCH('Company Scorecard - Select'!$A88, 'NZS DM and CA100'!$B$4:$B$244, 0)) = "Disclosure", INDEX('NZS DM and CA100'!$E$4:$I$244, MATCH('Company Scorecard - Select'!$A88, 'NZS DM and CA100'!$B$4:$B$244, 0),MATCH('Company Scorecard - Select'!$C$4, 'NZS DM and CA100'!$E$2:$I$2, 0)),"")</f>
        <v/>
      </c>
      <c r="G88" s="73"/>
      <c r="H88" s="73" t="str">
        <f>IF(INDEX('NZS DM and CA100'!$D$4:$D$244, MATCH('Company Scorecard - Select'!$A88, 'NZS DM and CA100'!$B$4:$B$244, 0)) = "Alignment", INDEX('NZS DM and CA100'!$E$4:$I$244, MATCH('Company Scorecard - Select'!$A88, 'NZS DM and CA100'!$B$4:$B$244, 0),MATCH('Company Scorecard - Select'!$C$4, 'NZS DM and CA100'!$E$2:$I$2, 0)),"")</f>
        <v>Not Relevant</v>
      </c>
      <c r="I88" s="73"/>
      <c r="J88" s="73" t="str">
        <f>IF(OR(INDEX('NZS DM and CA100'!$D$4:$D$244, MATCH('Company Scorecard - Select'!$A88, 'NZS DM and CA100'!$B$4:$B$244, 0)) = "Solutions", INDEX('NZS DM and CA100'!$D$4:$D$244, MATCH('Company Scorecard - Select'!$A88, 'NZS DM and CA100'!$B$4:$B$244, 0)) = "Solutions (Al)"), INDEX('NZS DM and CA100'!$E$4:$I$244, MATCH('Company Scorecard - Select'!$A88, 'NZS DM and CA100'!$B$4:$B$244, 0),MATCH('Company Scorecard - Select'!$C$4, 'NZS DM and CA100'!$E$2:$I$2, 0)),"")</f>
        <v/>
      </c>
      <c r="K88" s="52"/>
      <c r="DO88" s="26"/>
      <c r="DP88" s="26"/>
      <c r="DQ88" s="26"/>
    </row>
    <row r="89" spans="1:121" s="24" customFormat="1" ht="12.75" customHeight="1" outlineLevel="2">
      <c r="A89" s="53" t="str">
        <f t="shared" si="1"/>
        <v>5.iv.e</v>
      </c>
      <c r="B89" s="55"/>
      <c r="C89" s="145" t="s">
        <v>94</v>
      </c>
      <c r="D89" s="143" t="str">
        <f>IFERROR(INDEX('CA100 2024 Scores'!$E$3:$I$76, MATCH('Company Scorecard - Select'!$A89, 'CA100 2024 Scores'!$A$3:$A$76, 0), MATCH('Company Scorecard - Select'!$C$4, 'CA100 2024 Scores'!$E$1:$I$1, 0)), "")</f>
        <v/>
      </c>
      <c r="E89" s="132"/>
      <c r="F89" s="73" t="str">
        <f>IF(INDEX('NZS DM and CA100'!$D$4:$D$244, MATCH('Company Scorecard - Select'!$A89, 'NZS DM and CA100'!$B$4:$B$244, 0)) = "Disclosure", INDEX('NZS DM and CA100'!$E$4:$I$244, MATCH('Company Scorecard - Select'!$A89, 'NZS DM and CA100'!$B$4:$B$244, 0),MATCH('Company Scorecard - Select'!$C$4, 'NZS DM and CA100'!$E$2:$I$2, 0)),"")</f>
        <v>Not Relevant</v>
      </c>
      <c r="G89" s="73"/>
      <c r="H89" s="73" t="str">
        <f>IF(INDEX('NZS DM and CA100'!$D$4:$D$244, MATCH('Company Scorecard - Select'!$A89, 'NZS DM and CA100'!$B$4:$B$244, 0)) = "Alignment", INDEX('NZS DM and CA100'!$E$4:$I$244, MATCH('Company Scorecard - Select'!$A89, 'NZS DM and CA100'!$B$4:$B$244, 0),MATCH('Company Scorecard - Select'!$C$4, 'NZS DM and CA100'!$E$2:$I$2, 0)),"")</f>
        <v/>
      </c>
      <c r="I89" s="73"/>
      <c r="J89" s="73" t="str">
        <f>IF(OR(INDEX('NZS DM and CA100'!$D$4:$D$244, MATCH('Company Scorecard - Select'!$A89, 'NZS DM and CA100'!$B$4:$B$244, 0)) = "Solutions", INDEX('NZS DM and CA100'!$D$4:$D$244, MATCH('Company Scorecard - Select'!$A89, 'NZS DM and CA100'!$B$4:$B$244, 0)) = "Solutions (Al)"), INDEX('NZS DM and CA100'!$E$4:$I$244, MATCH('Company Scorecard - Select'!$A89, 'NZS DM and CA100'!$B$4:$B$244, 0),MATCH('Company Scorecard - Select'!$C$4, 'NZS DM and CA100'!$E$2:$I$2, 0)),"")</f>
        <v/>
      </c>
      <c r="K89" s="52"/>
      <c r="DO89" s="26"/>
      <c r="DP89" s="26"/>
      <c r="DQ89" s="26"/>
    </row>
    <row r="90" spans="1:121" s="24" customFormat="1" ht="12.75" customHeight="1" outlineLevel="2">
      <c r="A90" s="53" t="str">
        <f t="shared" si="1"/>
        <v>5.v</v>
      </c>
      <c r="B90" s="55"/>
      <c r="C90" s="147" t="s">
        <v>95</v>
      </c>
      <c r="D90" s="143" t="str">
        <f>IFERROR(INDEX('CA100 2024 Scores'!$E$3:$I$76, MATCH('Company Scorecard - Select'!$A90, 'CA100 2024 Scores'!$A$3:$A$76, 0), MATCH('Company Scorecard - Select'!$C$4, 'CA100 2024 Scores'!$E$1:$I$1, 0)), "")</f>
        <v/>
      </c>
      <c r="E90" s="132"/>
      <c r="F90" s="73" t="str">
        <f>IFERROR(SUM(F91:F98)/COUNT(F91:F98),"N/A")</f>
        <v>N/A</v>
      </c>
      <c r="G90" s="73"/>
      <c r="H90" s="73" t="str">
        <f>IFERROR(SUM(H91:H98)/COUNT(H91:H98),"N/A")</f>
        <v>N/A</v>
      </c>
      <c r="I90" s="73"/>
      <c r="J90" s="73"/>
      <c r="K90" s="52"/>
      <c r="DO90" s="26"/>
      <c r="DP90" s="26"/>
      <c r="DQ90" s="26"/>
    </row>
    <row r="91" spans="1:121" s="24" customFormat="1" ht="12.75" customHeight="1" outlineLevel="2">
      <c r="A91" s="53" t="str">
        <f t="shared" si="1"/>
        <v>5.v.a</v>
      </c>
      <c r="B91" s="55"/>
      <c r="C91" s="145" t="s">
        <v>96</v>
      </c>
      <c r="D91" s="143" t="str">
        <f>IFERROR(INDEX('CA100 2024 Scores'!$E$3:$I$76, MATCH('Company Scorecard - Select'!$A91, 'CA100 2024 Scores'!$A$3:$A$76, 0), MATCH('Company Scorecard - Select'!$C$4, 'CA100 2024 Scores'!$E$1:$I$1, 0)), "")</f>
        <v/>
      </c>
      <c r="E91" s="132"/>
      <c r="F91" s="73" t="str">
        <f>IF(INDEX('NZS DM and CA100'!$D$4:$D$244, MATCH('Company Scorecard - Select'!$A91, 'NZS DM and CA100'!$B$4:$B$244, 0)) = "Disclosure", INDEX('NZS DM and CA100'!$E$4:$I$244, MATCH('Company Scorecard - Select'!$A91, 'NZS DM and CA100'!$B$4:$B$244, 0),MATCH('Company Scorecard - Select'!$C$4, 'NZS DM and CA100'!$E$2:$I$2, 0)),"")</f>
        <v>Not Relevant</v>
      </c>
      <c r="G91" s="73"/>
      <c r="H91" s="73" t="str">
        <f>IF(INDEX('NZS DM and CA100'!$D$4:$D$244, MATCH('Company Scorecard - Select'!$A91, 'NZS DM and CA100'!$B$4:$B$244, 0)) = "Alignment", INDEX('NZS DM and CA100'!$E$4:$I$244, MATCH('Company Scorecard - Select'!$A91, 'NZS DM and CA100'!$B$4:$B$244, 0),MATCH('Company Scorecard - Select'!$C$4, 'NZS DM and CA100'!$E$2:$I$2, 0)),"")</f>
        <v/>
      </c>
      <c r="I91" s="73"/>
      <c r="J91" s="73" t="str">
        <f>IF(OR(INDEX('NZS DM and CA100'!$D$4:$D$244, MATCH('Company Scorecard - Select'!$A91, 'NZS DM and CA100'!$B$4:$B$244, 0)) = "Solutions", INDEX('NZS DM and CA100'!$D$4:$D$244, MATCH('Company Scorecard - Select'!$A91, 'NZS DM and CA100'!$B$4:$B$244, 0)) = "Solutions (Al)"), INDEX('NZS DM and CA100'!$E$4:$I$244, MATCH('Company Scorecard - Select'!$A91, 'NZS DM and CA100'!$B$4:$B$244, 0),MATCH('Company Scorecard - Select'!$C$4, 'NZS DM and CA100'!$E$2:$I$2, 0)),"")</f>
        <v/>
      </c>
      <c r="K91" s="52"/>
      <c r="DO91" s="26"/>
      <c r="DP91" s="26"/>
      <c r="DQ91" s="26"/>
    </row>
    <row r="92" spans="1:121" s="24" customFormat="1" ht="12.75" customHeight="1" outlineLevel="2">
      <c r="A92" s="53" t="str">
        <f t="shared" si="1"/>
        <v>5.v.b</v>
      </c>
      <c r="B92" s="55"/>
      <c r="C92" s="145" t="s">
        <v>97</v>
      </c>
      <c r="D92" s="143" t="str">
        <f>IFERROR(INDEX('CA100 2024 Scores'!$E$3:$I$76, MATCH('Company Scorecard - Select'!$A92, 'CA100 2024 Scores'!$A$3:$A$76, 0), MATCH('Company Scorecard - Select'!$C$4, 'CA100 2024 Scores'!$E$1:$I$1, 0)), "")</f>
        <v/>
      </c>
      <c r="E92" s="132"/>
      <c r="F92" s="73" t="str">
        <f>IF(INDEX('NZS DM and CA100'!$D$4:$D$244, MATCH('Company Scorecard - Select'!$A92, 'NZS DM and CA100'!$B$4:$B$244, 0)) = "Disclosure", INDEX('NZS DM and CA100'!$E$4:$I$244, MATCH('Company Scorecard - Select'!$A92, 'NZS DM and CA100'!$B$4:$B$244, 0),MATCH('Company Scorecard - Select'!$C$4, 'NZS DM and CA100'!$E$2:$I$2, 0)),"")</f>
        <v>Not Relevant</v>
      </c>
      <c r="G92" s="73"/>
      <c r="H92" s="73" t="str">
        <f>IF(INDEX('NZS DM and CA100'!$D$4:$D$244, MATCH('Company Scorecard - Select'!$A92, 'NZS DM and CA100'!$B$4:$B$244, 0)) = "Alignment", INDEX('NZS DM and CA100'!$E$4:$I$244, MATCH('Company Scorecard - Select'!$A92, 'NZS DM and CA100'!$B$4:$B$244, 0),MATCH('Company Scorecard - Select'!$C$4, 'NZS DM and CA100'!$E$2:$I$2, 0)),"")</f>
        <v/>
      </c>
      <c r="I92" s="73"/>
      <c r="J92" s="73" t="str">
        <f>IF(OR(INDEX('NZS DM and CA100'!$D$4:$D$244, MATCH('Company Scorecard - Select'!$A92, 'NZS DM and CA100'!$B$4:$B$244, 0)) = "Solutions", INDEX('NZS DM and CA100'!$D$4:$D$244, MATCH('Company Scorecard - Select'!$A92, 'NZS DM and CA100'!$B$4:$B$244, 0)) = "Solutions (Al)"), INDEX('NZS DM and CA100'!$E$4:$I$244, MATCH('Company Scorecard - Select'!$A92, 'NZS DM and CA100'!$B$4:$B$244, 0),MATCH('Company Scorecard - Select'!$C$4, 'NZS DM and CA100'!$E$2:$I$2, 0)),"")</f>
        <v/>
      </c>
      <c r="K92" s="52"/>
      <c r="DO92" s="26"/>
      <c r="DP92" s="26"/>
      <c r="DQ92" s="26"/>
    </row>
    <row r="93" spans="1:121" s="24" customFormat="1" ht="12.75" customHeight="1" outlineLevel="2">
      <c r="A93" s="53" t="str">
        <f t="shared" si="1"/>
        <v>5.v.c</v>
      </c>
      <c r="B93" s="55"/>
      <c r="C93" s="145" t="s">
        <v>98</v>
      </c>
      <c r="D93" s="143" t="str">
        <f>IFERROR(INDEX('CA100 2024 Scores'!$E$3:$I$76, MATCH('Company Scorecard - Select'!$A93, 'CA100 2024 Scores'!$A$3:$A$76, 0), MATCH('Company Scorecard - Select'!$C$4, 'CA100 2024 Scores'!$E$1:$I$1, 0)), "")</f>
        <v/>
      </c>
      <c r="E93" s="132"/>
      <c r="F93" s="73" t="str">
        <f>IF(INDEX('NZS DM and CA100'!$D$4:$D$244, MATCH('Company Scorecard - Select'!$A93, 'NZS DM and CA100'!$B$4:$B$244, 0)) = "Disclosure", INDEX('NZS DM and CA100'!$E$4:$I$244, MATCH('Company Scorecard - Select'!$A93, 'NZS DM and CA100'!$B$4:$B$244, 0),MATCH('Company Scorecard - Select'!$C$4, 'NZS DM and CA100'!$E$2:$I$2, 0)),"")</f>
        <v/>
      </c>
      <c r="G93" s="73"/>
      <c r="H93" s="73" t="str">
        <f>IF(INDEX('NZS DM and CA100'!$D$4:$D$244, MATCH('Company Scorecard - Select'!$A93, 'NZS DM and CA100'!$B$4:$B$244, 0)) = "Alignment", INDEX('NZS DM and CA100'!$E$4:$I$244, MATCH('Company Scorecard - Select'!$A93, 'NZS DM and CA100'!$B$4:$B$244, 0),MATCH('Company Scorecard - Select'!$C$4, 'NZS DM and CA100'!$E$2:$I$2, 0)),"")</f>
        <v>Not Relevant</v>
      </c>
      <c r="I93" s="73"/>
      <c r="J93" s="73" t="str">
        <f>IF(OR(INDEX('NZS DM and CA100'!$D$4:$D$244, MATCH('Company Scorecard - Select'!$A93, 'NZS DM and CA100'!$B$4:$B$244, 0)) = "Solutions", INDEX('NZS DM and CA100'!$D$4:$D$244, MATCH('Company Scorecard - Select'!$A93, 'NZS DM and CA100'!$B$4:$B$244, 0)) = "Solutions (Al)"), INDEX('NZS DM and CA100'!$E$4:$I$244, MATCH('Company Scorecard - Select'!$A93, 'NZS DM and CA100'!$B$4:$B$244, 0),MATCH('Company Scorecard - Select'!$C$4, 'NZS DM and CA100'!$E$2:$I$2, 0)),"")</f>
        <v/>
      </c>
      <c r="K93" s="52"/>
      <c r="DO93" s="26"/>
      <c r="DP93" s="26"/>
      <c r="DQ93" s="26"/>
    </row>
    <row r="94" spans="1:121" s="24" customFormat="1" ht="12.75" customHeight="1" outlineLevel="2">
      <c r="A94" s="53" t="str">
        <f t="shared" si="1"/>
        <v>5.v.d</v>
      </c>
      <c r="B94" s="55"/>
      <c r="C94" s="145" t="s">
        <v>99</v>
      </c>
      <c r="D94" s="143" t="str">
        <f>IFERROR(INDEX('CA100 2024 Scores'!$E$3:$I$76, MATCH('Company Scorecard - Select'!$A94, 'CA100 2024 Scores'!$A$3:$A$76, 0), MATCH('Company Scorecard - Select'!$C$4, 'CA100 2024 Scores'!$E$1:$I$1, 0)), "")</f>
        <v/>
      </c>
      <c r="E94" s="132"/>
      <c r="F94" s="73" t="str">
        <f>IF(INDEX('NZS DM and CA100'!$D$4:$D$244, MATCH('Company Scorecard - Select'!$A94, 'NZS DM and CA100'!$B$4:$B$244, 0)) = "Disclosure", INDEX('NZS DM and CA100'!$E$4:$I$244, MATCH('Company Scorecard - Select'!$A94, 'NZS DM and CA100'!$B$4:$B$244, 0),MATCH('Company Scorecard - Select'!$C$4, 'NZS DM and CA100'!$E$2:$I$2, 0)),"")</f>
        <v>Not Relevant</v>
      </c>
      <c r="G94" s="73"/>
      <c r="H94" s="73" t="str">
        <f>IF(INDEX('NZS DM and CA100'!$D$4:$D$244, MATCH('Company Scorecard - Select'!$A94, 'NZS DM and CA100'!$B$4:$B$244, 0)) = "Alignment", INDEX('NZS DM and CA100'!$E$4:$I$244, MATCH('Company Scorecard - Select'!$A94, 'NZS DM and CA100'!$B$4:$B$244, 0),MATCH('Company Scorecard - Select'!$C$4, 'NZS DM and CA100'!$E$2:$I$2, 0)),"")</f>
        <v/>
      </c>
      <c r="I94" s="73"/>
      <c r="J94" s="73" t="str">
        <f>IF(OR(INDEX('NZS DM and CA100'!$D$4:$D$244, MATCH('Company Scorecard - Select'!$A94, 'NZS DM and CA100'!$B$4:$B$244, 0)) = "Solutions", INDEX('NZS DM and CA100'!$D$4:$D$244, MATCH('Company Scorecard - Select'!$A94, 'NZS DM and CA100'!$B$4:$B$244, 0)) = "Solutions (Al)"), INDEX('NZS DM and CA100'!$E$4:$I$244, MATCH('Company Scorecard - Select'!$A94, 'NZS DM and CA100'!$B$4:$B$244, 0),MATCH('Company Scorecard - Select'!$C$4, 'NZS DM and CA100'!$E$2:$I$2, 0)),"")</f>
        <v/>
      </c>
      <c r="K94" s="52"/>
      <c r="DO94" s="26"/>
      <c r="DP94" s="26"/>
      <c r="DQ94" s="26"/>
    </row>
    <row r="95" spans="1:121" s="24" customFormat="1" ht="12.75" customHeight="1" outlineLevel="2">
      <c r="A95" s="53" t="str">
        <f t="shared" si="1"/>
        <v>5.v.e</v>
      </c>
      <c r="B95" s="55"/>
      <c r="C95" s="145" t="s">
        <v>100</v>
      </c>
      <c r="D95" s="143" t="str">
        <f>IFERROR(INDEX('CA100 2024 Scores'!$E$3:$I$76, MATCH('Company Scorecard - Select'!$A95, 'CA100 2024 Scores'!$A$3:$A$76, 0), MATCH('Company Scorecard - Select'!$C$4, 'CA100 2024 Scores'!$E$1:$I$1, 0)), "")</f>
        <v/>
      </c>
      <c r="E95" s="132"/>
      <c r="F95" s="73" t="str">
        <f>IF(INDEX('NZS DM and CA100'!$D$4:$D$244, MATCH('Company Scorecard - Select'!$A95, 'NZS DM and CA100'!$B$4:$B$244, 0)) = "Disclosure", INDEX('NZS DM and CA100'!$E$4:$I$244, MATCH('Company Scorecard - Select'!$A95, 'NZS DM and CA100'!$B$4:$B$244, 0),MATCH('Company Scorecard - Select'!$C$4, 'NZS DM and CA100'!$E$2:$I$2, 0)),"")</f>
        <v/>
      </c>
      <c r="G95" s="73"/>
      <c r="H95" s="73" t="str">
        <f>IF(INDEX('NZS DM and CA100'!$D$4:$D$244, MATCH('Company Scorecard - Select'!$A95, 'NZS DM and CA100'!$B$4:$B$244, 0)) = "Alignment", INDEX('NZS DM and CA100'!$E$4:$I$244, MATCH('Company Scorecard - Select'!$A95, 'NZS DM and CA100'!$B$4:$B$244, 0),MATCH('Company Scorecard - Select'!$C$4, 'NZS DM and CA100'!$E$2:$I$2, 0)),"")</f>
        <v>Not Relevant</v>
      </c>
      <c r="I95" s="73"/>
      <c r="J95" s="73" t="str">
        <f>IF(OR(INDEX('NZS DM and CA100'!$D$4:$D$244, MATCH('Company Scorecard - Select'!$A95, 'NZS DM and CA100'!$B$4:$B$244, 0)) = "Solutions", INDEX('NZS DM and CA100'!$D$4:$D$244, MATCH('Company Scorecard - Select'!$A95, 'NZS DM and CA100'!$B$4:$B$244, 0)) = "Solutions (Al)"), INDEX('NZS DM and CA100'!$E$4:$I$244, MATCH('Company Scorecard - Select'!$A95, 'NZS DM and CA100'!$B$4:$B$244, 0),MATCH('Company Scorecard - Select'!$C$4, 'NZS DM and CA100'!$E$2:$I$2, 0)),"")</f>
        <v/>
      </c>
      <c r="K95" s="52"/>
      <c r="DO95" s="26"/>
      <c r="DP95" s="26"/>
      <c r="DQ95" s="26"/>
    </row>
    <row r="96" spans="1:121" s="24" customFormat="1" ht="12.75" customHeight="1" outlineLevel="2">
      <c r="A96" s="53" t="str">
        <f t="shared" si="1"/>
        <v>5.v.f</v>
      </c>
      <c r="B96" s="55"/>
      <c r="C96" s="145" t="s">
        <v>101</v>
      </c>
      <c r="D96" s="143" t="str">
        <f>IFERROR(INDEX('CA100 2024 Scores'!$E$3:$I$76, MATCH('Company Scorecard - Select'!$A96, 'CA100 2024 Scores'!$A$3:$A$76, 0), MATCH('Company Scorecard - Select'!$C$4, 'CA100 2024 Scores'!$E$1:$I$1, 0)), "")</f>
        <v/>
      </c>
      <c r="E96" s="132"/>
      <c r="F96" s="73" t="str">
        <f>IF(INDEX('NZS DM and CA100'!$D$4:$D$244, MATCH('Company Scorecard - Select'!$A96, 'NZS DM and CA100'!$B$4:$B$244, 0)) = "Disclosure", INDEX('NZS DM and CA100'!$E$4:$I$244, MATCH('Company Scorecard - Select'!$A96, 'NZS DM and CA100'!$B$4:$B$244, 0),MATCH('Company Scorecard - Select'!$C$4, 'NZS DM and CA100'!$E$2:$I$2, 0)),"")</f>
        <v/>
      </c>
      <c r="G96" s="73"/>
      <c r="H96" s="73" t="str">
        <f>IF(INDEX('NZS DM and CA100'!$D$4:$D$244, MATCH('Company Scorecard - Select'!$A96, 'NZS DM and CA100'!$B$4:$B$244, 0)) = "Alignment", INDEX('NZS DM and CA100'!$E$4:$I$244, MATCH('Company Scorecard - Select'!$A96, 'NZS DM and CA100'!$B$4:$B$244, 0),MATCH('Company Scorecard - Select'!$C$4, 'NZS DM and CA100'!$E$2:$I$2, 0)),"")</f>
        <v>Not Relevant</v>
      </c>
      <c r="I96" s="73"/>
      <c r="J96" s="73" t="str">
        <f>IF(OR(INDEX('NZS DM and CA100'!$D$4:$D$244, MATCH('Company Scorecard - Select'!$A96, 'NZS DM and CA100'!$B$4:$B$244, 0)) = "Solutions", INDEX('NZS DM and CA100'!$D$4:$D$244, MATCH('Company Scorecard - Select'!$A96, 'NZS DM and CA100'!$B$4:$B$244, 0)) = "Solutions (Al)"), INDEX('NZS DM and CA100'!$E$4:$I$244, MATCH('Company Scorecard - Select'!$A96, 'NZS DM and CA100'!$B$4:$B$244, 0),MATCH('Company Scorecard - Select'!$C$4, 'NZS DM and CA100'!$E$2:$I$2, 0)),"")</f>
        <v/>
      </c>
      <c r="K96" s="52"/>
      <c r="DO96" s="26"/>
      <c r="DP96" s="26"/>
      <c r="DQ96" s="26"/>
    </row>
    <row r="97" spans="1:121" s="24" customFormat="1" ht="12.75" customHeight="1" outlineLevel="2">
      <c r="A97" s="53" t="str">
        <f t="shared" si="1"/>
        <v>5.v.g</v>
      </c>
      <c r="B97" s="55"/>
      <c r="C97" s="145" t="s">
        <v>102</v>
      </c>
      <c r="D97" s="143" t="str">
        <f>IFERROR(INDEX('CA100 2024 Scores'!$E$3:$I$76, MATCH('Company Scorecard - Select'!$A97, 'CA100 2024 Scores'!$A$3:$A$76, 0), MATCH('Company Scorecard - Select'!$C$4, 'CA100 2024 Scores'!$E$1:$I$1, 0)), "")</f>
        <v/>
      </c>
      <c r="E97" s="132"/>
      <c r="F97" s="73" t="str">
        <f>IF(INDEX('NZS DM and CA100'!$D$4:$D$244, MATCH('Company Scorecard - Select'!$A97, 'NZS DM and CA100'!$B$4:$B$244, 0)) = "Disclosure", INDEX('NZS DM and CA100'!$E$4:$I$244, MATCH('Company Scorecard - Select'!$A97, 'NZS DM and CA100'!$B$4:$B$244, 0),MATCH('Company Scorecard - Select'!$C$4, 'NZS DM and CA100'!$E$2:$I$2, 0)),"")</f>
        <v>Not Relevant</v>
      </c>
      <c r="G97" s="73"/>
      <c r="H97" s="73" t="str">
        <f>IF(INDEX('NZS DM and CA100'!$D$4:$D$244, MATCH('Company Scorecard - Select'!$A97, 'NZS DM and CA100'!$B$4:$B$244, 0)) = "Alignment", INDEX('NZS DM and CA100'!$E$4:$I$244, MATCH('Company Scorecard - Select'!$A97, 'NZS DM and CA100'!$B$4:$B$244, 0),MATCH('Company Scorecard - Select'!$C$4, 'NZS DM and CA100'!$E$2:$I$2, 0)),"")</f>
        <v/>
      </c>
      <c r="I97" s="73"/>
      <c r="J97" s="73" t="str">
        <f>IF(OR(INDEX('NZS DM and CA100'!$D$4:$D$244, MATCH('Company Scorecard - Select'!$A97, 'NZS DM and CA100'!$B$4:$B$244, 0)) = "Solutions", INDEX('NZS DM and CA100'!$D$4:$D$244, MATCH('Company Scorecard - Select'!$A97, 'NZS DM and CA100'!$B$4:$B$244, 0)) = "Solutions (Al)"), INDEX('NZS DM and CA100'!$E$4:$I$244, MATCH('Company Scorecard - Select'!$A97, 'NZS DM and CA100'!$B$4:$B$244, 0),MATCH('Company Scorecard - Select'!$C$4, 'NZS DM and CA100'!$E$2:$I$2, 0)),"")</f>
        <v/>
      </c>
      <c r="K97" s="52"/>
      <c r="DO97" s="26"/>
      <c r="DP97" s="26"/>
      <c r="DQ97" s="26"/>
    </row>
    <row r="98" spans="1:121" s="24" customFormat="1" ht="12.75" customHeight="1" outlineLevel="2">
      <c r="A98" s="53" t="str">
        <f t="shared" si="1"/>
        <v>5.v.h</v>
      </c>
      <c r="B98" s="55"/>
      <c r="C98" s="145" t="s">
        <v>103</v>
      </c>
      <c r="D98" s="143" t="str">
        <f>IFERROR(INDEX('CA100 2024 Scores'!$E$3:$I$76, MATCH('Company Scorecard - Select'!$A98, 'CA100 2024 Scores'!$A$3:$A$76, 0), MATCH('Company Scorecard - Select'!$C$4, 'CA100 2024 Scores'!$E$1:$I$1, 0)), "")</f>
        <v/>
      </c>
      <c r="E98" s="132"/>
      <c r="F98" s="73" t="str">
        <f>IF(INDEX('NZS DM and CA100'!$D$4:$D$244, MATCH('Company Scorecard - Select'!$A98, 'NZS DM and CA100'!$B$4:$B$244, 0)) = "Disclosure", INDEX('NZS DM and CA100'!$E$4:$I$244, MATCH('Company Scorecard - Select'!$A98, 'NZS DM and CA100'!$B$4:$B$244, 0),MATCH('Company Scorecard - Select'!$C$4, 'NZS DM and CA100'!$E$2:$I$2, 0)),"")</f>
        <v>Not Relevant</v>
      </c>
      <c r="G98" s="73"/>
      <c r="H98" s="73" t="str">
        <f>IF(INDEX('NZS DM and CA100'!$D$4:$D$244, MATCH('Company Scorecard - Select'!$A98, 'NZS DM and CA100'!$B$4:$B$244, 0)) = "Alignment", INDEX('NZS DM and CA100'!$E$4:$I$244, MATCH('Company Scorecard - Select'!$A98, 'NZS DM and CA100'!$B$4:$B$244, 0),MATCH('Company Scorecard - Select'!$C$4, 'NZS DM and CA100'!$E$2:$I$2, 0)),"")</f>
        <v/>
      </c>
      <c r="I98" s="73"/>
      <c r="J98" s="73" t="str">
        <f>IF(OR(INDEX('NZS DM and CA100'!$D$4:$D$244, MATCH('Company Scorecard - Select'!$A98, 'NZS DM and CA100'!$B$4:$B$244, 0)) = "Solutions", INDEX('NZS DM and CA100'!$D$4:$D$244, MATCH('Company Scorecard - Select'!$A98, 'NZS DM and CA100'!$B$4:$B$244, 0)) = "Solutions (Al)"), INDEX('NZS DM and CA100'!$E$4:$I$244, MATCH('Company Scorecard - Select'!$A98, 'NZS DM and CA100'!$B$4:$B$244, 0),MATCH('Company Scorecard - Select'!$C$4, 'NZS DM and CA100'!$E$2:$I$2, 0)),"")</f>
        <v/>
      </c>
      <c r="K98" s="52"/>
      <c r="DO98" s="26"/>
      <c r="DP98" s="26"/>
      <c r="DQ98" s="26"/>
    </row>
    <row r="99" spans="1:121" s="24" customFormat="1" ht="12.75" customHeight="1" outlineLevel="2">
      <c r="A99" s="53" t="str">
        <f t="shared" si="1"/>
        <v>5.vi</v>
      </c>
      <c r="B99" s="55"/>
      <c r="C99" s="147" t="s">
        <v>104</v>
      </c>
      <c r="D99" s="143" t="str">
        <f>IFERROR(INDEX('CA100 2024 Scores'!$E$3:$I$76, MATCH('Company Scorecard - Select'!$A99, 'CA100 2024 Scores'!$A$3:$A$76, 0), MATCH('Company Scorecard - Select'!$C$4, 'CA100 2024 Scores'!$E$1:$I$1, 0)), "")</f>
        <v/>
      </c>
      <c r="E99" s="132"/>
      <c r="F99" s="73" t="str">
        <f>IFERROR(SUM(F100:F107)/COUNT(F100:F107),"N/A")</f>
        <v>N/A</v>
      </c>
      <c r="G99" s="73"/>
      <c r="H99" s="73" t="str">
        <f>IFERROR(SUM(H100:H107)/COUNT(H100:H107),"N/A")</f>
        <v>N/A</v>
      </c>
      <c r="I99" s="73"/>
      <c r="J99" s="73" t="str">
        <f>IF(OR(INDEX('NZS DM and CA100'!$D$4:$D$244, MATCH('Company Scorecard - Select'!$A99, 'NZS DM and CA100'!$B$4:$B$244, 0)) = "Solutions", INDEX('NZS DM and CA100'!$D$4:$D$244, MATCH('Company Scorecard - Select'!$A99, 'NZS DM and CA100'!$B$4:$B$244, 0)) = "Solutions (Al)"), INDEX('NZS DM and CA100'!$E$4:$I$244, MATCH('Company Scorecard - Select'!$A99, 'NZS DM and CA100'!$B$4:$B$244, 0),MATCH('Company Scorecard - Select'!$C$4, 'NZS DM and CA100'!$E$2:$I$2, 0)),"")</f>
        <v/>
      </c>
      <c r="K99" s="52"/>
      <c r="DO99" s="26"/>
      <c r="DP99" s="26"/>
      <c r="DQ99" s="26"/>
    </row>
    <row r="100" spans="1:121" s="24" customFormat="1" ht="12.75" customHeight="1" outlineLevel="2">
      <c r="A100" s="53" t="str">
        <f t="shared" si="1"/>
        <v>5.vi.a</v>
      </c>
      <c r="B100" s="55"/>
      <c r="C100" s="145" t="s">
        <v>105</v>
      </c>
      <c r="D100" s="143" t="str">
        <f>IFERROR(INDEX('CA100 2024 Scores'!$E$3:$I$76, MATCH('Company Scorecard - Select'!$A100, 'CA100 2024 Scores'!$A$3:$A$76, 0), MATCH('Company Scorecard - Select'!$C$4, 'CA100 2024 Scores'!$E$1:$I$1, 0)), "")</f>
        <v/>
      </c>
      <c r="E100" s="132"/>
      <c r="F100" s="73" t="str">
        <f>IF(INDEX('NZS DM and CA100'!$D$4:$D$244, MATCH('Company Scorecard - Select'!$A100, 'NZS DM and CA100'!$B$4:$B$244, 0)) = "Disclosure", INDEX('NZS DM and CA100'!$E$4:$I$244, MATCH('Company Scorecard - Select'!$A100, 'NZS DM and CA100'!$B$4:$B$244, 0),MATCH('Company Scorecard - Select'!$C$4, 'NZS DM and CA100'!$E$2:$I$2, 0)),"")</f>
        <v>Not Relevant</v>
      </c>
      <c r="G100" s="73"/>
      <c r="H100" s="73" t="str">
        <f>IF(INDEX('NZS DM and CA100'!$D$4:$D$244, MATCH('Company Scorecard - Select'!$A100, 'NZS DM and CA100'!$B$4:$B$244, 0)) = "Alignment", INDEX('NZS DM and CA100'!$E$4:$I$244, MATCH('Company Scorecard - Select'!$A100, 'NZS DM and CA100'!$B$4:$B$244, 0),MATCH('Company Scorecard - Select'!$C$4, 'NZS DM and CA100'!$E$2:$I$2, 0)),"")</f>
        <v/>
      </c>
      <c r="I100" s="73"/>
      <c r="J100" s="73" t="str">
        <f>IF(OR(INDEX('NZS DM and CA100'!$D$4:$D$244, MATCH('Company Scorecard - Select'!$A100, 'NZS DM and CA100'!$B$4:$B$244, 0)) = "Solutions", INDEX('NZS DM and CA100'!$D$4:$D$244, MATCH('Company Scorecard - Select'!$A100, 'NZS DM and CA100'!$B$4:$B$244, 0)) = "Solutions (Al)"), INDEX('NZS DM and CA100'!$E$4:$I$244, MATCH('Company Scorecard - Select'!$A100, 'NZS DM and CA100'!$B$4:$B$244, 0),MATCH('Company Scorecard - Select'!$C$4, 'NZS DM and CA100'!$E$2:$I$2, 0)),"")</f>
        <v/>
      </c>
      <c r="K100" s="52"/>
      <c r="DO100" s="26"/>
      <c r="DP100" s="26"/>
      <c r="DQ100" s="26"/>
    </row>
    <row r="101" spans="1:121" s="24" customFormat="1" ht="12.75" customHeight="1" outlineLevel="2">
      <c r="A101" s="53" t="str">
        <f t="shared" si="1"/>
        <v>5.vi.b</v>
      </c>
      <c r="B101" s="55"/>
      <c r="C101" s="145" t="s">
        <v>106</v>
      </c>
      <c r="D101" s="143" t="str">
        <f>IFERROR(INDEX('CA100 2024 Scores'!$E$3:$I$76, MATCH('Company Scorecard - Select'!$A101, 'CA100 2024 Scores'!$A$3:$A$76, 0), MATCH('Company Scorecard - Select'!$C$4, 'CA100 2024 Scores'!$E$1:$I$1, 0)), "")</f>
        <v/>
      </c>
      <c r="E101" s="132"/>
      <c r="F101" s="73" t="str">
        <f>IF(INDEX('NZS DM and CA100'!$D$4:$D$244, MATCH('Company Scorecard - Select'!$A101, 'NZS DM and CA100'!$B$4:$B$244, 0)) = "Disclosure", INDEX('NZS DM and CA100'!$E$4:$I$244, MATCH('Company Scorecard - Select'!$A101, 'NZS DM and CA100'!$B$4:$B$244, 0),MATCH('Company Scorecard - Select'!$C$4, 'NZS DM and CA100'!$E$2:$I$2, 0)),"")</f>
        <v>Not Relevant</v>
      </c>
      <c r="G101" s="73"/>
      <c r="H101" s="73" t="str">
        <f>IF(INDEX('NZS DM and CA100'!$D$4:$D$244, MATCH('Company Scorecard - Select'!$A101, 'NZS DM and CA100'!$B$4:$B$244, 0)) = "Alignment", INDEX('NZS DM and CA100'!$E$4:$I$244, MATCH('Company Scorecard - Select'!$A101, 'NZS DM and CA100'!$B$4:$B$244, 0),MATCH('Company Scorecard - Select'!$C$4, 'NZS DM and CA100'!$E$2:$I$2, 0)),"")</f>
        <v/>
      </c>
      <c r="I101" s="73"/>
      <c r="J101" s="73" t="str">
        <f>IF(OR(INDEX('NZS DM and CA100'!$D$4:$D$244, MATCH('Company Scorecard - Select'!$A101, 'NZS DM and CA100'!$B$4:$B$244, 0)) = "Solutions", INDEX('NZS DM and CA100'!$D$4:$D$244, MATCH('Company Scorecard - Select'!$A101, 'NZS DM and CA100'!$B$4:$B$244, 0)) = "Solutions (Al)"), INDEX('NZS DM and CA100'!$E$4:$I$244, MATCH('Company Scorecard - Select'!$A101, 'NZS DM and CA100'!$B$4:$B$244, 0),MATCH('Company Scorecard - Select'!$C$4, 'NZS DM and CA100'!$E$2:$I$2, 0)),"")</f>
        <v/>
      </c>
      <c r="K101" s="52"/>
      <c r="DO101" s="26"/>
      <c r="DP101" s="26"/>
      <c r="DQ101" s="26"/>
    </row>
    <row r="102" spans="1:121" s="24" customFormat="1" ht="12.75" customHeight="1" outlineLevel="2">
      <c r="A102" s="53" t="str">
        <f t="shared" si="1"/>
        <v>5.vi.c</v>
      </c>
      <c r="B102" s="55"/>
      <c r="C102" s="145" t="s">
        <v>107</v>
      </c>
      <c r="D102" s="143" t="str">
        <f>IFERROR(INDEX('CA100 2024 Scores'!$E$3:$I$76, MATCH('Company Scorecard - Select'!$A102, 'CA100 2024 Scores'!$A$3:$A$76, 0), MATCH('Company Scorecard - Select'!$C$4, 'CA100 2024 Scores'!$E$1:$I$1, 0)), "")</f>
        <v/>
      </c>
      <c r="E102" s="132"/>
      <c r="F102" s="73" t="str">
        <f>IF(INDEX('NZS DM and CA100'!$D$4:$D$244, MATCH('Company Scorecard - Select'!$A102, 'NZS DM and CA100'!$B$4:$B$244, 0)) = "Disclosure", INDEX('NZS DM and CA100'!$E$4:$I$244, MATCH('Company Scorecard - Select'!$A102, 'NZS DM and CA100'!$B$4:$B$244, 0),MATCH('Company Scorecard - Select'!$C$4, 'NZS DM and CA100'!$E$2:$I$2, 0)),"")</f>
        <v/>
      </c>
      <c r="G102" s="73"/>
      <c r="H102" s="73" t="str">
        <f>IF(INDEX('NZS DM and CA100'!$D$4:$D$244, MATCH('Company Scorecard - Select'!$A102, 'NZS DM and CA100'!$B$4:$B$244, 0)) = "Alignment", INDEX('NZS DM and CA100'!$E$4:$I$244, MATCH('Company Scorecard - Select'!$A102, 'NZS DM and CA100'!$B$4:$B$244, 0),MATCH('Company Scorecard - Select'!$C$4, 'NZS DM and CA100'!$E$2:$I$2, 0)),"")</f>
        <v>Not Relevant</v>
      </c>
      <c r="I102" s="73"/>
      <c r="J102" s="73" t="str">
        <f>IF(OR(INDEX('NZS DM and CA100'!$D$4:$D$244, MATCH('Company Scorecard - Select'!$A102, 'NZS DM and CA100'!$B$4:$B$244, 0)) = "Solutions", INDEX('NZS DM and CA100'!$D$4:$D$244, MATCH('Company Scorecard - Select'!$A102, 'NZS DM and CA100'!$B$4:$B$244, 0)) = "Solutions (Al)"), INDEX('NZS DM and CA100'!$E$4:$I$244, MATCH('Company Scorecard - Select'!$A102, 'NZS DM and CA100'!$B$4:$B$244, 0),MATCH('Company Scorecard - Select'!$C$4, 'NZS DM and CA100'!$E$2:$I$2, 0)),"")</f>
        <v/>
      </c>
      <c r="K102" s="52"/>
      <c r="DO102" s="26"/>
      <c r="DP102" s="26"/>
      <c r="DQ102" s="26"/>
    </row>
    <row r="103" spans="1:121" s="24" customFormat="1" ht="12.75" customHeight="1" outlineLevel="2">
      <c r="A103" s="53" t="str">
        <f t="shared" si="1"/>
        <v>5.vi.d</v>
      </c>
      <c r="B103" s="55"/>
      <c r="C103" s="145" t="s">
        <v>108</v>
      </c>
      <c r="D103" s="143"/>
      <c r="E103" s="132"/>
      <c r="F103" s="73" t="str">
        <f>IF(INDEX('NZS DM and CA100'!$D$4:$D$244, MATCH('Company Scorecard - Select'!$A103, 'NZS DM and CA100'!$B$4:$B$244, 0)) = "Disclosure", INDEX('NZS DM and CA100'!$E$4:$I$244, MATCH('Company Scorecard - Select'!$A103, 'NZS DM and CA100'!$B$4:$B$244, 0),MATCH('Company Scorecard - Select'!$C$4, 'NZS DM and CA100'!$E$2:$I$2, 0)),"")</f>
        <v>Not Relevant</v>
      </c>
      <c r="G103" s="73"/>
      <c r="H103" s="73" t="str">
        <f>IF(INDEX('NZS DM and CA100'!$D$4:$D$244, MATCH('Company Scorecard - Select'!$A103, 'NZS DM and CA100'!$B$4:$B$244, 0)) = "Alignment", INDEX('NZS DM and CA100'!$E$4:$I$244, MATCH('Company Scorecard - Select'!$A103, 'NZS DM and CA100'!$B$4:$B$244, 0),MATCH('Company Scorecard - Select'!$C$4, 'NZS DM and CA100'!$E$2:$I$2, 0)),"")</f>
        <v/>
      </c>
      <c r="I103" s="73"/>
      <c r="J103" s="73" t="str">
        <f>IF(OR(INDEX('NZS DM and CA100'!$D$4:$D$244, MATCH('Company Scorecard - Select'!$A103, 'NZS DM and CA100'!$B$4:$B$244, 0)) = "Solutions", INDEX('NZS DM and CA100'!$D$4:$D$244, MATCH('Company Scorecard - Select'!$A103, 'NZS DM and CA100'!$B$4:$B$244, 0)) = "Solutions (Al)"), INDEX('NZS DM and CA100'!$E$4:$I$244, MATCH('Company Scorecard - Select'!$A103, 'NZS DM and CA100'!$B$4:$B$244, 0),MATCH('Company Scorecard - Select'!$C$4, 'NZS DM and CA100'!$E$2:$I$2, 0)),"")</f>
        <v/>
      </c>
      <c r="K103" s="52"/>
      <c r="DO103" s="26"/>
      <c r="DP103" s="26"/>
      <c r="DQ103" s="26"/>
    </row>
    <row r="104" spans="1:121" s="24" customFormat="1" ht="12.75" customHeight="1" outlineLevel="2">
      <c r="A104" s="53" t="str">
        <f t="shared" si="1"/>
        <v>5.vi.e</v>
      </c>
      <c r="B104" s="55"/>
      <c r="C104" s="145" t="s">
        <v>109</v>
      </c>
      <c r="D104" s="143"/>
      <c r="E104" s="132"/>
      <c r="F104" s="73" t="str">
        <f>IF(INDEX('NZS DM and CA100'!$D$4:$D$244, MATCH('Company Scorecard - Select'!$A104, 'NZS DM and CA100'!$B$4:$B$244, 0)) = "Disclosure", INDEX('NZS DM and CA100'!$E$4:$I$244, MATCH('Company Scorecard - Select'!$A104, 'NZS DM and CA100'!$B$4:$B$244, 0),MATCH('Company Scorecard - Select'!$C$4, 'NZS DM and CA100'!$E$2:$I$2, 0)),"")</f>
        <v/>
      </c>
      <c r="G104" s="73"/>
      <c r="H104" s="73" t="str">
        <f>IF(INDEX('NZS DM and CA100'!$D$4:$D$244, MATCH('Company Scorecard - Select'!$A104, 'NZS DM and CA100'!$B$4:$B$244, 0)) = "Alignment", INDEX('NZS DM and CA100'!$E$4:$I$244, MATCH('Company Scorecard - Select'!$A104, 'NZS DM and CA100'!$B$4:$B$244, 0),MATCH('Company Scorecard - Select'!$C$4, 'NZS DM and CA100'!$E$2:$I$2, 0)),"")</f>
        <v>Not Relevant</v>
      </c>
      <c r="I104" s="73"/>
      <c r="J104" s="73" t="str">
        <f>IF(OR(INDEX('NZS DM and CA100'!$D$4:$D$244, MATCH('Company Scorecard - Select'!$A104, 'NZS DM and CA100'!$B$4:$B$244, 0)) = "Solutions", INDEX('NZS DM and CA100'!$D$4:$D$244, MATCH('Company Scorecard - Select'!$A104, 'NZS DM and CA100'!$B$4:$B$244, 0)) = "Solutions (Al)"), INDEX('NZS DM and CA100'!$E$4:$I$244, MATCH('Company Scorecard - Select'!$A104, 'NZS DM and CA100'!$B$4:$B$244, 0),MATCH('Company Scorecard - Select'!$C$4, 'NZS DM and CA100'!$E$2:$I$2, 0)),"")</f>
        <v/>
      </c>
      <c r="K104" s="52"/>
      <c r="DO104" s="26"/>
      <c r="DP104" s="26"/>
      <c r="DQ104" s="26"/>
    </row>
    <row r="105" spans="1:121" s="24" customFormat="1" ht="12.75" customHeight="1" outlineLevel="2">
      <c r="A105" s="53" t="str">
        <f t="shared" si="1"/>
        <v>5.vi.f</v>
      </c>
      <c r="B105" s="55"/>
      <c r="C105" s="145" t="s">
        <v>110</v>
      </c>
      <c r="D105" s="143"/>
      <c r="E105" s="132"/>
      <c r="F105" s="73" t="str">
        <f>IF(INDEX('NZS DM and CA100'!$D$4:$D$244, MATCH('Company Scorecard - Select'!$A105, 'NZS DM and CA100'!$B$4:$B$244, 0)) = "Disclosure", INDEX('NZS DM and CA100'!$E$4:$I$244, MATCH('Company Scorecard - Select'!$A105, 'NZS DM and CA100'!$B$4:$B$244, 0),MATCH('Company Scorecard - Select'!$C$4, 'NZS DM and CA100'!$E$2:$I$2, 0)),"")</f>
        <v/>
      </c>
      <c r="G105" s="73"/>
      <c r="H105" s="73" t="str">
        <f>IF(INDEX('NZS DM and CA100'!$D$4:$D$244, MATCH('Company Scorecard - Select'!$A105, 'NZS DM and CA100'!$B$4:$B$244, 0)) = "Alignment", INDEX('NZS DM and CA100'!$E$4:$I$244, MATCH('Company Scorecard - Select'!$A105, 'NZS DM and CA100'!$B$4:$B$244, 0),MATCH('Company Scorecard - Select'!$C$4, 'NZS DM and CA100'!$E$2:$I$2, 0)),"")</f>
        <v>Not Relevant</v>
      </c>
      <c r="I105" s="73"/>
      <c r="J105" s="73" t="str">
        <f>IF(OR(INDEX('NZS DM and CA100'!$D$4:$D$244, MATCH('Company Scorecard - Select'!$A105, 'NZS DM and CA100'!$B$4:$B$244, 0)) = "Solutions", INDEX('NZS DM and CA100'!$D$4:$D$244, MATCH('Company Scorecard - Select'!$A105, 'NZS DM and CA100'!$B$4:$B$244, 0)) = "Solutions (Al)"), INDEX('NZS DM and CA100'!$E$4:$I$244, MATCH('Company Scorecard - Select'!$A105, 'NZS DM and CA100'!$B$4:$B$244, 0),MATCH('Company Scorecard - Select'!$C$4, 'NZS DM and CA100'!$E$2:$I$2, 0)),"")</f>
        <v/>
      </c>
      <c r="K105" s="52"/>
      <c r="DO105" s="26"/>
      <c r="DP105" s="26"/>
      <c r="DQ105" s="26"/>
    </row>
    <row r="106" spans="1:121" s="24" customFormat="1" ht="12.75" customHeight="1" outlineLevel="2">
      <c r="A106" s="53" t="str">
        <f t="shared" si="1"/>
        <v>5.vi.g</v>
      </c>
      <c r="B106" s="55"/>
      <c r="C106" s="145" t="s">
        <v>111</v>
      </c>
      <c r="D106" s="143"/>
      <c r="E106" s="132"/>
      <c r="F106" s="73" t="str">
        <f>IF(INDEX('NZS DM and CA100'!$D$4:$D$244, MATCH('Company Scorecard - Select'!$A106, 'NZS DM and CA100'!$B$4:$B$244, 0)) = "Disclosure", INDEX('NZS DM and CA100'!$E$4:$I$244, MATCH('Company Scorecard - Select'!$A106, 'NZS DM and CA100'!$B$4:$B$244, 0),MATCH('Company Scorecard - Select'!$C$4, 'NZS DM and CA100'!$E$2:$I$2, 0)),"")</f>
        <v>Not Relevant</v>
      </c>
      <c r="G106" s="73"/>
      <c r="H106" s="73" t="str">
        <f>IF(INDEX('NZS DM and CA100'!$D$4:$D$244, MATCH('Company Scorecard - Select'!$A106, 'NZS DM and CA100'!$B$4:$B$244, 0)) = "Alignment", INDEX('NZS DM and CA100'!$E$4:$I$244, MATCH('Company Scorecard - Select'!$A106, 'NZS DM and CA100'!$B$4:$B$244, 0),MATCH('Company Scorecard - Select'!$C$4, 'NZS DM and CA100'!$E$2:$I$2, 0)),"")</f>
        <v/>
      </c>
      <c r="I106" s="73"/>
      <c r="J106" s="73" t="str">
        <f>IF(OR(INDEX('NZS DM and CA100'!$D$4:$D$244, MATCH('Company Scorecard - Select'!$A106, 'NZS DM and CA100'!$B$4:$B$244, 0)) = "Solutions", INDEX('NZS DM and CA100'!$D$4:$D$244, MATCH('Company Scorecard - Select'!$A106, 'NZS DM and CA100'!$B$4:$B$244, 0)) = "Solutions (Al)"), INDEX('NZS DM and CA100'!$E$4:$I$244, MATCH('Company Scorecard - Select'!$A106, 'NZS DM and CA100'!$B$4:$B$244, 0),MATCH('Company Scorecard - Select'!$C$4, 'NZS DM and CA100'!$E$2:$I$2, 0)),"")</f>
        <v/>
      </c>
      <c r="K106" s="52"/>
      <c r="DO106" s="26"/>
      <c r="DP106" s="26"/>
      <c r="DQ106" s="26"/>
    </row>
    <row r="107" spans="1:121" s="24" customFormat="1" ht="12.75" customHeight="1" outlineLevel="2">
      <c r="A107" s="53" t="str">
        <f t="shared" si="1"/>
        <v>5.vi.h</v>
      </c>
      <c r="B107" s="55"/>
      <c r="C107" s="145" t="s">
        <v>112</v>
      </c>
      <c r="D107" s="143"/>
      <c r="E107" s="132"/>
      <c r="F107" s="73" t="str">
        <f>IF(INDEX('NZS DM and CA100'!$D$4:$D$244, MATCH('Company Scorecard - Select'!$A107, 'NZS DM and CA100'!$B$4:$B$244, 0)) = "Disclosure", INDEX('NZS DM and CA100'!$E$4:$I$244, MATCH('Company Scorecard - Select'!$A107, 'NZS DM and CA100'!$B$4:$B$244, 0),MATCH('Company Scorecard - Select'!$C$4, 'NZS DM and CA100'!$E$2:$I$2, 0)),"")</f>
        <v>Not Relevant</v>
      </c>
      <c r="G107" s="73"/>
      <c r="H107" s="73" t="str">
        <f>IF(INDEX('NZS DM and CA100'!$D$4:$D$244, MATCH('Company Scorecard - Select'!$A107, 'NZS DM and CA100'!$B$4:$B$244, 0)) = "Alignment", INDEX('NZS DM and CA100'!$E$4:$I$244, MATCH('Company Scorecard - Select'!$A107, 'NZS DM and CA100'!$B$4:$B$244, 0),MATCH('Company Scorecard - Select'!$C$4, 'NZS DM and CA100'!$E$2:$I$2, 0)),"")</f>
        <v/>
      </c>
      <c r="I107" s="73"/>
      <c r="J107" s="73" t="str">
        <f>IF(OR(INDEX('NZS DM and CA100'!$D$4:$D$244, MATCH('Company Scorecard - Select'!$A107, 'NZS DM and CA100'!$B$4:$B$244, 0)) = "Solutions", INDEX('NZS DM and CA100'!$D$4:$D$244, MATCH('Company Scorecard - Select'!$A107, 'NZS DM and CA100'!$B$4:$B$244, 0)) = "Solutions (Al)"), INDEX('NZS DM and CA100'!$E$4:$I$244, MATCH('Company Scorecard - Select'!$A107, 'NZS DM and CA100'!$B$4:$B$244, 0),MATCH('Company Scorecard - Select'!$C$4, 'NZS DM and CA100'!$E$2:$I$2, 0)),"")</f>
        <v/>
      </c>
      <c r="K107" s="52"/>
      <c r="DO107" s="26"/>
      <c r="DP107" s="26"/>
      <c r="DQ107" s="26"/>
    </row>
    <row r="108" spans="1:121" s="24" customFormat="1" ht="12.75" customHeight="1" outlineLevel="2">
      <c r="A108" s="53" t="str">
        <f t="shared" si="1"/>
        <v>5.vii</v>
      </c>
      <c r="B108" s="55"/>
      <c r="C108" s="147" t="s">
        <v>113</v>
      </c>
      <c r="D108" s="143"/>
      <c r="E108" s="132"/>
      <c r="F108" s="73">
        <f>IFERROR(SUM(F109:F116)/COUNT(F109:F116),"N/A")</f>
        <v>0.16666666666666666</v>
      </c>
      <c r="G108" s="73"/>
      <c r="H108" s="73">
        <f>IFERROR(SUM(H109:H116)/COUNT(H109:H116),"N/A")</f>
        <v>0</v>
      </c>
      <c r="I108" s="73"/>
      <c r="J108" s="73" t="str">
        <f>IF(OR(INDEX('NZS DM and CA100'!$D$4:$D$244, MATCH('Company Scorecard - Select'!$A108, 'NZS DM and CA100'!$B$4:$B$244, 0)) = "Solutions", INDEX('NZS DM and CA100'!$D$4:$D$244, MATCH('Company Scorecard - Select'!$A108, 'NZS DM and CA100'!$B$4:$B$244, 0)) = "Solutions (Al)"), INDEX('NZS DM and CA100'!$E$4:$I$244, MATCH('Company Scorecard - Select'!$A108, 'NZS DM and CA100'!$B$4:$B$244, 0),MATCH('Company Scorecard - Select'!$C$4, 'NZS DM and CA100'!$E$2:$I$2, 0)),"")</f>
        <v/>
      </c>
      <c r="K108" s="52"/>
      <c r="DO108" s="26"/>
      <c r="DP108" s="26"/>
      <c r="DQ108" s="26"/>
    </row>
    <row r="109" spans="1:121" s="24" customFormat="1" ht="12.75" customHeight="1" outlineLevel="2">
      <c r="A109" s="53" t="str">
        <f t="shared" si="1"/>
        <v>5.vii.a</v>
      </c>
      <c r="B109" s="55"/>
      <c r="C109" s="145" t="s">
        <v>114</v>
      </c>
      <c r="D109" s="143"/>
      <c r="E109" s="132"/>
      <c r="F109" s="73">
        <f>IF(INDEX('NZS DM and CA100'!$D$4:$D$244, MATCH('Company Scorecard - Select'!$A109, 'NZS DM and CA100'!$B$4:$B$244, 0)) = "Disclosure", INDEX('NZS DM and CA100'!$E$4:$I$244, MATCH('Company Scorecard - Select'!$A109, 'NZS DM and CA100'!$B$4:$B$244, 0),MATCH('Company Scorecard - Select'!$C$4, 'NZS DM and CA100'!$E$2:$I$2, 0)),"")</f>
        <v>0</v>
      </c>
      <c r="G109" s="73"/>
      <c r="H109" s="73" t="str">
        <f>IF(INDEX('NZS DM and CA100'!$D$4:$D$244, MATCH('Company Scorecard - Select'!$A109, 'NZS DM and CA100'!$B$4:$B$244, 0)) = "Alignment", INDEX('NZS DM and CA100'!$E$4:$I$244, MATCH('Company Scorecard - Select'!$A109, 'NZS DM and CA100'!$B$4:$B$244, 0),MATCH('Company Scorecard - Select'!$C$4, 'NZS DM and CA100'!$E$2:$I$2, 0)),"")</f>
        <v/>
      </c>
      <c r="I109" s="73"/>
      <c r="J109" s="73" t="str">
        <f>IF(OR(INDEX('NZS DM and CA100'!$D$4:$D$244, MATCH('Company Scorecard - Select'!$A109, 'NZS DM and CA100'!$B$4:$B$244, 0)) = "Solutions", INDEX('NZS DM and CA100'!$D$4:$D$244, MATCH('Company Scorecard - Select'!$A109, 'NZS DM and CA100'!$B$4:$B$244, 0)) = "Solutions (Al)"), INDEX('NZS DM and CA100'!$E$4:$I$244, MATCH('Company Scorecard - Select'!$A109, 'NZS DM and CA100'!$B$4:$B$244, 0),MATCH('Company Scorecard - Select'!$C$4, 'NZS DM and CA100'!$E$2:$I$2, 0)),"")</f>
        <v/>
      </c>
      <c r="K109" s="52"/>
      <c r="DO109" s="26"/>
      <c r="DP109" s="26"/>
      <c r="DQ109" s="26"/>
    </row>
    <row r="110" spans="1:121" s="24" customFormat="1" ht="12.75" customHeight="1" outlineLevel="2">
      <c r="A110" s="53" t="str">
        <f t="shared" si="1"/>
        <v>5.vii.b</v>
      </c>
      <c r="B110" s="55"/>
      <c r="C110" s="145" t="s">
        <v>115</v>
      </c>
      <c r="D110" s="143"/>
      <c r="E110" s="132"/>
      <c r="F110" s="73">
        <f>IF(INDEX('NZS DM and CA100'!$D$4:$D$244, MATCH('Company Scorecard - Select'!$A110, 'NZS DM and CA100'!$B$4:$B$244, 0)) = "Disclosure", INDEX('NZS DM and CA100'!$E$4:$I$244, MATCH('Company Scorecard - Select'!$A110, 'NZS DM and CA100'!$B$4:$B$244, 0),MATCH('Company Scorecard - Select'!$C$4, 'NZS DM and CA100'!$E$2:$I$2, 0)),"")</f>
        <v>0</v>
      </c>
      <c r="G110" s="73"/>
      <c r="H110" s="73" t="str">
        <f>IF(INDEX('NZS DM and CA100'!$D$4:$D$244, MATCH('Company Scorecard - Select'!$A110, 'NZS DM and CA100'!$B$4:$B$244, 0)) = "Alignment", INDEX('NZS DM and CA100'!$E$4:$I$244, MATCH('Company Scorecard - Select'!$A110, 'NZS DM and CA100'!$B$4:$B$244, 0),MATCH('Company Scorecard - Select'!$C$4, 'NZS DM and CA100'!$E$2:$I$2, 0)),"")</f>
        <v/>
      </c>
      <c r="I110" s="73"/>
      <c r="J110" s="73" t="str">
        <f>IF(OR(INDEX('NZS DM and CA100'!$D$4:$D$244, MATCH('Company Scorecard - Select'!$A110, 'NZS DM and CA100'!$B$4:$B$244, 0)) = "Solutions", INDEX('NZS DM and CA100'!$D$4:$D$244, MATCH('Company Scorecard - Select'!$A110, 'NZS DM and CA100'!$B$4:$B$244, 0)) = "Solutions (Al)"), INDEX('NZS DM and CA100'!$E$4:$I$244, MATCH('Company Scorecard - Select'!$A110, 'NZS DM and CA100'!$B$4:$B$244, 0),MATCH('Company Scorecard - Select'!$C$4, 'NZS DM and CA100'!$E$2:$I$2, 0)),"")</f>
        <v/>
      </c>
      <c r="K110" s="52"/>
      <c r="DO110" s="26"/>
      <c r="DP110" s="26"/>
      <c r="DQ110" s="26"/>
    </row>
    <row r="111" spans="1:121" s="24" customFormat="1" ht="12.75" customHeight="1" outlineLevel="2">
      <c r="A111" s="53" t="str">
        <f t="shared" si="1"/>
        <v>5.vii.c</v>
      </c>
      <c r="B111" s="55"/>
      <c r="C111" s="145" t="s">
        <v>116</v>
      </c>
      <c r="D111" s="143"/>
      <c r="E111" s="132"/>
      <c r="F111" s="73" t="str">
        <f>IF(INDEX('NZS DM and CA100'!$D$4:$D$244, MATCH('Company Scorecard - Select'!$A111, 'NZS DM and CA100'!$B$4:$B$244, 0)) = "Disclosure", INDEX('NZS DM and CA100'!$E$4:$I$244, MATCH('Company Scorecard - Select'!$A111, 'NZS DM and CA100'!$B$4:$B$244, 0),MATCH('Company Scorecard - Select'!$C$4, 'NZS DM and CA100'!$E$2:$I$2, 0)),"")</f>
        <v/>
      </c>
      <c r="G111" s="73"/>
      <c r="H111" s="73">
        <f>IF(INDEX('NZS DM and CA100'!$D$4:$D$244, MATCH('Company Scorecard - Select'!$A111, 'NZS DM and CA100'!$B$4:$B$244, 0)) = "Alignment", INDEX('NZS DM and CA100'!$E$4:$I$244, MATCH('Company Scorecard - Select'!$A111, 'NZS DM and CA100'!$B$4:$B$244, 0),MATCH('Company Scorecard - Select'!$C$4, 'NZS DM and CA100'!$E$2:$I$2, 0)),"")</f>
        <v>0</v>
      </c>
      <c r="I111" s="73"/>
      <c r="J111" s="73" t="str">
        <f>IF(OR(INDEX('NZS DM and CA100'!$D$4:$D$244, MATCH('Company Scorecard - Select'!$A111, 'NZS DM and CA100'!$B$4:$B$244, 0)) = "Solutions", INDEX('NZS DM and CA100'!$D$4:$D$244, MATCH('Company Scorecard - Select'!$A111, 'NZS DM and CA100'!$B$4:$B$244, 0)) = "Solutions (Al)"), INDEX('NZS DM and CA100'!$E$4:$I$244, MATCH('Company Scorecard - Select'!$A111, 'NZS DM and CA100'!$B$4:$B$244, 0),MATCH('Company Scorecard - Select'!$C$4, 'NZS DM and CA100'!$E$2:$I$2, 0)),"")</f>
        <v/>
      </c>
      <c r="K111" s="52"/>
      <c r="DO111" s="26"/>
      <c r="DP111" s="26"/>
      <c r="DQ111" s="26"/>
    </row>
    <row r="112" spans="1:121" s="24" customFormat="1" ht="12.75" customHeight="1" outlineLevel="2">
      <c r="A112" s="53" t="str">
        <f t="shared" si="1"/>
        <v>5.vii.d</v>
      </c>
      <c r="B112" s="55"/>
      <c r="C112" s="145" t="s">
        <v>117</v>
      </c>
      <c r="D112" s="143"/>
      <c r="E112" s="132"/>
      <c r="F112" s="73" t="str">
        <f>IF(INDEX('NZS DM and CA100'!$D$4:$D$244, MATCH('Company Scorecard - Select'!$A112, 'NZS DM and CA100'!$B$4:$B$244, 0)) = "Disclosure", INDEX('NZS DM and CA100'!$E$4:$I$244, MATCH('Company Scorecard - Select'!$A112, 'NZS DM and CA100'!$B$4:$B$244, 0),MATCH('Company Scorecard - Select'!$C$4, 'NZS DM and CA100'!$E$2:$I$2, 0)),"")</f>
        <v/>
      </c>
      <c r="G112" s="73"/>
      <c r="H112" s="73">
        <f>IF(INDEX('NZS DM and CA100'!$D$4:$D$244, MATCH('Company Scorecard - Select'!$A112, 'NZS DM and CA100'!$B$4:$B$244, 0)) = "Alignment", INDEX('NZS DM and CA100'!$E$4:$I$244, MATCH('Company Scorecard - Select'!$A112, 'NZS DM and CA100'!$B$4:$B$244, 0),MATCH('Company Scorecard - Select'!$C$4, 'NZS DM and CA100'!$E$2:$I$2, 0)),"")</f>
        <v>0</v>
      </c>
      <c r="I112" s="73"/>
      <c r="J112" s="73" t="str">
        <f>IF(OR(INDEX('NZS DM and CA100'!$D$4:$D$244, MATCH('Company Scorecard - Select'!$A112, 'NZS DM and CA100'!$B$4:$B$244, 0)) = "Solutions", INDEX('NZS DM and CA100'!$D$4:$D$244, MATCH('Company Scorecard - Select'!$A112, 'NZS DM and CA100'!$B$4:$B$244, 0)) = "Solutions (Al)"), INDEX('NZS DM and CA100'!$E$4:$I$244, MATCH('Company Scorecard - Select'!$A112, 'NZS DM and CA100'!$B$4:$B$244, 0),MATCH('Company Scorecard - Select'!$C$4, 'NZS DM and CA100'!$E$2:$I$2, 0)),"")</f>
        <v/>
      </c>
      <c r="K112" s="52"/>
      <c r="DO112" s="26"/>
      <c r="DP112" s="26"/>
      <c r="DQ112" s="26"/>
    </row>
    <row r="113" spans="1:121" s="24" customFormat="1" ht="12.75" customHeight="1" outlineLevel="2">
      <c r="A113" s="53" t="str">
        <f t="shared" si="1"/>
        <v>5.vii.e</v>
      </c>
      <c r="B113" s="55"/>
      <c r="C113" s="145" t="s">
        <v>118</v>
      </c>
      <c r="D113" s="143"/>
      <c r="E113" s="132"/>
      <c r="F113" s="73">
        <f>IF(INDEX('NZS DM and CA100'!$D$4:$D$244, MATCH('Company Scorecard - Select'!$A113, 'NZS DM and CA100'!$B$4:$B$244, 0)) = "Disclosure", INDEX('NZS DM and CA100'!$E$4:$I$244, MATCH('Company Scorecard - Select'!$A113, 'NZS DM and CA100'!$B$4:$B$244, 0),MATCH('Company Scorecard - Select'!$C$4, 'NZS DM and CA100'!$E$2:$I$2, 0)),"")</f>
        <v>0</v>
      </c>
      <c r="G113" s="73"/>
      <c r="H113" s="73" t="str">
        <f>IF(INDEX('NZS DM and CA100'!$D$4:$D$244, MATCH('Company Scorecard - Select'!$A113, 'NZS DM and CA100'!$B$4:$B$244, 0)) = "Alignment", INDEX('NZS DM and CA100'!$E$4:$I$244, MATCH('Company Scorecard - Select'!$A113, 'NZS DM and CA100'!$B$4:$B$244, 0),MATCH('Company Scorecard - Select'!$C$4, 'NZS DM and CA100'!$E$2:$I$2, 0)),"")</f>
        <v/>
      </c>
      <c r="I113" s="73"/>
      <c r="J113" s="73" t="str">
        <f>IF(OR(INDEX('NZS DM and CA100'!$D$4:$D$244, MATCH('Company Scorecard - Select'!$A113, 'NZS DM and CA100'!$B$4:$B$244, 0)) = "Solutions", INDEX('NZS DM and CA100'!$D$4:$D$244, MATCH('Company Scorecard - Select'!$A113, 'NZS DM and CA100'!$B$4:$B$244, 0)) = "Solutions (Al)"), INDEX('NZS DM and CA100'!$E$4:$I$244, MATCH('Company Scorecard - Select'!$A113, 'NZS DM and CA100'!$B$4:$B$244, 0),MATCH('Company Scorecard - Select'!$C$4, 'NZS DM and CA100'!$E$2:$I$2, 0)),"")</f>
        <v/>
      </c>
      <c r="K113" s="52"/>
      <c r="DO113" s="26"/>
      <c r="DP113" s="26"/>
      <c r="DQ113" s="26"/>
    </row>
    <row r="114" spans="1:121" s="24" customFormat="1" ht="12.75" customHeight="1" outlineLevel="2">
      <c r="A114" s="53" t="str">
        <f t="shared" si="1"/>
        <v>5.vii.f</v>
      </c>
      <c r="B114" s="55"/>
      <c r="C114" s="145" t="s">
        <v>119</v>
      </c>
      <c r="D114" s="143"/>
      <c r="E114" s="132"/>
      <c r="F114" s="73">
        <f>IF(INDEX('NZS DM and CA100'!$D$4:$D$244, MATCH('Company Scorecard - Select'!$A114, 'NZS DM and CA100'!$B$4:$B$244, 0)) = "Disclosure", INDEX('NZS DM and CA100'!$E$4:$I$244, MATCH('Company Scorecard - Select'!$A114, 'NZS DM and CA100'!$B$4:$B$244, 0),MATCH('Company Scorecard - Select'!$C$4, 'NZS DM and CA100'!$E$2:$I$2, 0)),"")</f>
        <v>0</v>
      </c>
      <c r="G114" s="73"/>
      <c r="H114" s="73" t="str">
        <f>IF(INDEX('NZS DM and CA100'!$D$4:$D$244, MATCH('Company Scorecard - Select'!$A114, 'NZS DM and CA100'!$B$4:$B$244, 0)) = "Alignment", INDEX('NZS DM and CA100'!$E$4:$I$244, MATCH('Company Scorecard - Select'!$A114, 'NZS DM and CA100'!$B$4:$B$244, 0),MATCH('Company Scorecard - Select'!$C$4, 'NZS DM and CA100'!$E$2:$I$2, 0)),"")</f>
        <v/>
      </c>
      <c r="I114" s="73"/>
      <c r="J114" s="73" t="str">
        <f>IF(OR(INDEX('NZS DM and CA100'!$D$4:$D$244, MATCH('Company Scorecard - Select'!$A114, 'NZS DM and CA100'!$B$4:$B$244, 0)) = "Solutions", INDEX('NZS DM and CA100'!$D$4:$D$244, MATCH('Company Scorecard - Select'!$A114, 'NZS DM and CA100'!$B$4:$B$244, 0)) = "Solutions (Al)"), INDEX('NZS DM and CA100'!$E$4:$I$244, MATCH('Company Scorecard - Select'!$A114, 'NZS DM and CA100'!$B$4:$B$244, 0),MATCH('Company Scorecard - Select'!$C$4, 'NZS DM and CA100'!$E$2:$I$2, 0)),"")</f>
        <v/>
      </c>
      <c r="K114" s="52"/>
      <c r="DO114" s="26"/>
      <c r="DP114" s="26"/>
      <c r="DQ114" s="26"/>
    </row>
    <row r="115" spans="1:121" s="24" customFormat="1" ht="12.75" customHeight="1" outlineLevel="2">
      <c r="A115" s="53" t="str">
        <f t="shared" si="1"/>
        <v>5.vii.g</v>
      </c>
      <c r="B115" s="55"/>
      <c r="C115" s="145" t="s">
        <v>120</v>
      </c>
      <c r="D115" s="143"/>
      <c r="E115" s="132"/>
      <c r="F115" s="73">
        <f>IF(INDEX('NZS DM and CA100'!$D$4:$D$244, MATCH('Company Scorecard - Select'!$A115, 'NZS DM and CA100'!$B$4:$B$244, 0)) = "Disclosure", INDEX('NZS DM and CA100'!$E$4:$I$244, MATCH('Company Scorecard - Select'!$A115, 'NZS DM and CA100'!$B$4:$B$244, 0),MATCH('Company Scorecard - Select'!$C$4, 'NZS DM and CA100'!$E$2:$I$2, 0)),"")</f>
        <v>0</v>
      </c>
      <c r="G115" s="73"/>
      <c r="H115" s="73" t="str">
        <f>IF(INDEX('NZS DM and CA100'!$D$4:$D$244, MATCH('Company Scorecard - Select'!$A115, 'NZS DM and CA100'!$B$4:$B$244, 0)) = "Alignment", INDEX('NZS DM and CA100'!$E$4:$I$244, MATCH('Company Scorecard - Select'!$A115, 'NZS DM and CA100'!$B$4:$B$244, 0),MATCH('Company Scorecard - Select'!$C$4, 'NZS DM and CA100'!$E$2:$I$2, 0)),"")</f>
        <v/>
      </c>
      <c r="I115" s="73"/>
      <c r="J115" s="73" t="str">
        <f>IF(OR(INDEX('NZS DM and CA100'!$D$4:$D$244, MATCH('Company Scorecard - Select'!$A115, 'NZS DM and CA100'!$B$4:$B$244, 0)) = "Solutions", INDEX('NZS DM and CA100'!$D$4:$D$244, MATCH('Company Scorecard - Select'!$A115, 'NZS DM and CA100'!$B$4:$B$244, 0)) = "Solutions (Al)"), INDEX('NZS DM and CA100'!$E$4:$I$244, MATCH('Company Scorecard - Select'!$A115, 'NZS DM and CA100'!$B$4:$B$244, 0),MATCH('Company Scorecard - Select'!$C$4, 'NZS DM and CA100'!$E$2:$I$2, 0)),"")</f>
        <v/>
      </c>
      <c r="K115" s="52"/>
      <c r="DO115" s="26"/>
      <c r="DP115" s="26"/>
      <c r="DQ115" s="26"/>
    </row>
    <row r="116" spans="1:121" s="24" customFormat="1" ht="12.75" customHeight="1" outlineLevel="2">
      <c r="A116" s="53" t="str">
        <f t="shared" si="1"/>
        <v>5.vii.h</v>
      </c>
      <c r="B116" s="55"/>
      <c r="C116" s="145" t="s">
        <v>121</v>
      </c>
      <c r="D116" s="143"/>
      <c r="E116" s="132"/>
      <c r="F116" s="73">
        <f>IF(INDEX('NZS DM and CA100'!$D$4:$D$244, MATCH('Company Scorecard - Select'!$A116, 'NZS DM and CA100'!$B$4:$B$244, 0)) = "Disclosure", INDEX('NZS DM and CA100'!$E$4:$I$244, MATCH('Company Scorecard - Select'!$A116, 'NZS DM and CA100'!$B$4:$B$244, 0),MATCH('Company Scorecard - Select'!$C$4, 'NZS DM and CA100'!$E$2:$I$2, 0)),"")</f>
        <v>1</v>
      </c>
      <c r="G116" s="73"/>
      <c r="H116" s="73" t="str">
        <f>IF(INDEX('NZS DM and CA100'!$D$4:$D$244, MATCH('Company Scorecard - Select'!$A116, 'NZS DM and CA100'!$B$4:$B$244, 0)) = "Alignment", INDEX('NZS DM and CA100'!$E$4:$I$244, MATCH('Company Scorecard - Select'!$A116, 'NZS DM and CA100'!$B$4:$B$244, 0),MATCH('Company Scorecard - Select'!$C$4, 'NZS DM and CA100'!$E$2:$I$2, 0)),"")</f>
        <v/>
      </c>
      <c r="I116" s="73"/>
      <c r="J116" s="73" t="str">
        <f>IF(OR(INDEX('NZS DM and CA100'!$D$4:$D$244, MATCH('Company Scorecard - Select'!$A116, 'NZS DM and CA100'!$B$4:$B$244, 0)) = "Solutions", INDEX('NZS DM and CA100'!$D$4:$D$244, MATCH('Company Scorecard - Select'!$A116, 'NZS DM and CA100'!$B$4:$B$244, 0)) = "Solutions (Al)"), INDEX('NZS DM and CA100'!$E$4:$I$244, MATCH('Company Scorecard - Select'!$A116, 'NZS DM and CA100'!$B$4:$B$244, 0),MATCH('Company Scorecard - Select'!$C$4, 'NZS DM and CA100'!$E$2:$I$2, 0)),"")</f>
        <v/>
      </c>
      <c r="K116" s="52"/>
      <c r="DO116" s="26"/>
      <c r="DP116" s="26"/>
      <c r="DQ116" s="26"/>
    </row>
    <row r="117" spans="1:121" s="24" customFormat="1" ht="12.75" customHeight="1" outlineLevel="2">
      <c r="A117" s="53" t="str">
        <f t="shared" si="1"/>
        <v>5.viii</v>
      </c>
      <c r="B117" s="55"/>
      <c r="C117" s="147" t="s">
        <v>122</v>
      </c>
      <c r="D117" s="143"/>
      <c r="E117" s="132"/>
      <c r="F117" s="73">
        <f>SUM(F118:F120)/COUNT(F118:F120)</f>
        <v>1</v>
      </c>
      <c r="G117" s="73"/>
      <c r="H117" s="73" t="str">
        <f>IFERROR(SUM(H118:H120)/COUNT(H118:H120),"N/A")</f>
        <v>N/A</v>
      </c>
      <c r="I117" s="73"/>
      <c r="J117" s="73" t="str">
        <f>IF(OR(INDEX('NZS DM and CA100'!$D$4:$D$244, MATCH('Company Scorecard - Select'!$A117, 'NZS DM and CA100'!$B$4:$B$244, 0)) = "Solutions", INDEX('NZS DM and CA100'!$D$4:$D$244, MATCH('Company Scorecard - Select'!$A117, 'NZS DM and CA100'!$B$4:$B$244, 0)) = "Solutions (Al)"), INDEX('NZS DM and CA100'!$E$4:$I$244, MATCH('Company Scorecard - Select'!$A117, 'NZS DM and CA100'!$B$4:$B$244, 0),MATCH('Company Scorecard - Select'!$C$4, 'NZS DM and CA100'!$E$2:$I$2, 0)),"")</f>
        <v/>
      </c>
      <c r="K117" s="52"/>
      <c r="DO117" s="26"/>
      <c r="DP117" s="26"/>
      <c r="DQ117" s="26"/>
    </row>
    <row r="118" spans="1:121" s="24" customFormat="1" ht="12.75" customHeight="1" outlineLevel="2">
      <c r="A118" s="53" t="str">
        <f t="shared" si="1"/>
        <v>5.viii.a</v>
      </c>
      <c r="B118" s="55"/>
      <c r="C118" s="145" t="s">
        <v>123</v>
      </c>
      <c r="D118" s="143"/>
      <c r="E118" s="132"/>
      <c r="F118" s="73">
        <f>IF(INDEX('NZS DM and CA100'!$D$4:$D$244, MATCH('Company Scorecard - Select'!$A118, 'NZS DM and CA100'!$B$4:$B$244, 0)) = "Disclosure", INDEX('NZS DM and CA100'!$E$4:$I$244, MATCH('Company Scorecard - Select'!$A118, 'NZS DM and CA100'!$B$4:$B$244, 0),MATCH('Company Scorecard - Select'!$C$4, 'NZS DM and CA100'!$E$2:$I$2, 0)),"")</f>
        <v>1</v>
      </c>
      <c r="G118" s="73"/>
      <c r="H118" s="73" t="str">
        <f>IF(INDEX('NZS DM and CA100'!$D$4:$D$244, MATCH('Company Scorecard - Select'!$A118, 'NZS DM and CA100'!$B$4:$B$244, 0)) = "Alignment", INDEX('NZS DM and CA100'!$E$4:$I$244, MATCH('Company Scorecard - Select'!$A118, 'NZS DM and CA100'!$B$4:$B$244, 0),MATCH('Company Scorecard - Select'!$C$4, 'NZS DM and CA100'!$E$2:$I$2, 0)),"")</f>
        <v/>
      </c>
      <c r="I118" s="73"/>
      <c r="J118" s="73" t="str">
        <f>IF(OR(INDEX('NZS DM and CA100'!$D$4:$D$244, MATCH('Company Scorecard - Select'!$A118, 'NZS DM and CA100'!$B$4:$B$244, 0)) = "Solutions", INDEX('NZS DM and CA100'!$D$4:$D$244, MATCH('Company Scorecard - Select'!$A118, 'NZS DM and CA100'!$B$4:$B$244, 0)) = "Solutions (Al)"), INDEX('NZS DM and CA100'!$E$4:$I$244, MATCH('Company Scorecard - Select'!$A118, 'NZS DM and CA100'!$B$4:$B$244, 0),MATCH('Company Scorecard - Select'!$C$4, 'NZS DM and CA100'!$E$2:$I$2, 0)),"")</f>
        <v/>
      </c>
      <c r="K118" s="52"/>
      <c r="DO118" s="26"/>
      <c r="DP118" s="26"/>
      <c r="DQ118" s="26"/>
    </row>
    <row r="119" spans="1:121" s="24" customFormat="1" ht="12.75" customHeight="1" outlineLevel="2">
      <c r="A119" s="53" t="str">
        <f t="shared" si="1"/>
        <v>5.viii.b</v>
      </c>
      <c r="B119" s="55"/>
      <c r="C119" s="145" t="s">
        <v>124</v>
      </c>
      <c r="D119" s="143"/>
      <c r="E119" s="132"/>
      <c r="F119" s="73" t="str">
        <f>IF(INDEX('NZS DM and CA100'!$D$4:$D$244, MATCH('Company Scorecard - Select'!$A119, 'NZS DM and CA100'!$B$4:$B$244, 0)) = "Disclosure", INDEX('NZS DM and CA100'!$E$4:$I$244, MATCH('Company Scorecard - Select'!$A119, 'NZS DM and CA100'!$B$4:$B$244, 0),MATCH('Company Scorecard - Select'!$C$4, 'NZS DM and CA100'!$E$2:$I$2, 0)),"")</f>
        <v/>
      </c>
      <c r="G119" s="73"/>
      <c r="H119" s="73" t="str">
        <f>IF(INDEX('NZS DM and CA100'!$D$4:$D$244, MATCH('Company Scorecard - Select'!$A119, 'NZS DM and CA100'!$B$4:$B$244, 0)) = "Alignment", INDEX('NZS DM and CA100'!$E$4:$I$244, MATCH('Company Scorecard - Select'!$A119, 'NZS DM and CA100'!$B$4:$B$244, 0),MATCH('Company Scorecard - Select'!$C$4, 'NZS DM and CA100'!$E$2:$I$2, 0)),"")</f>
        <v>Not Operational</v>
      </c>
      <c r="I119" s="73"/>
      <c r="J119" s="73" t="str">
        <f>IF(OR(INDEX('NZS DM and CA100'!$D$4:$D$244, MATCH('Company Scorecard - Select'!$A119, 'NZS DM and CA100'!$B$4:$B$244, 0)) = "Solutions", INDEX('NZS DM and CA100'!$D$4:$D$244, MATCH('Company Scorecard - Select'!$A119, 'NZS DM and CA100'!$B$4:$B$244, 0)) = "Solutions (Al)"), INDEX('NZS DM and CA100'!$E$4:$I$244, MATCH('Company Scorecard - Select'!$A119, 'NZS DM and CA100'!$B$4:$B$244, 0),MATCH('Company Scorecard - Select'!$C$4, 'NZS DM and CA100'!$E$2:$I$2, 0)),"")</f>
        <v/>
      </c>
      <c r="K119" s="52"/>
      <c r="DO119" s="26"/>
      <c r="DP119" s="26"/>
      <c r="DQ119" s="26"/>
    </row>
    <row r="120" spans="1:121" s="24" customFormat="1" ht="12.75" customHeight="1" outlineLevel="2">
      <c r="A120" s="53" t="str">
        <f t="shared" si="1"/>
        <v>5.viii.c</v>
      </c>
      <c r="B120" s="55"/>
      <c r="C120" s="145" t="s">
        <v>125</v>
      </c>
      <c r="D120" s="143"/>
      <c r="E120" s="132"/>
      <c r="F120" s="73">
        <f>IF(INDEX('NZS DM and CA100'!$D$4:$D$244, MATCH('Company Scorecard - Select'!$A120, 'NZS DM and CA100'!$B$4:$B$244, 0)) = "Disclosure", INDEX('NZS DM and CA100'!$E$4:$I$244, MATCH('Company Scorecard - Select'!$A120, 'NZS DM and CA100'!$B$4:$B$244, 0),MATCH('Company Scorecard - Select'!$C$4, 'NZS DM and CA100'!$E$2:$I$2, 0)),"")</f>
        <v>1</v>
      </c>
      <c r="G120" s="73"/>
      <c r="H120" s="73" t="str">
        <f>IF(INDEX('NZS DM and CA100'!$D$4:$D$244, MATCH('Company Scorecard - Select'!$A120, 'NZS DM and CA100'!$B$4:$B$244, 0)) = "Alignment", INDEX('NZS DM and CA100'!$E$4:$I$244, MATCH('Company Scorecard - Select'!$A120, 'NZS DM and CA100'!$B$4:$B$244, 0),MATCH('Company Scorecard - Select'!$C$4, 'NZS DM and CA100'!$E$2:$I$2, 0)),"")</f>
        <v/>
      </c>
      <c r="I120" s="73"/>
      <c r="J120" s="73" t="str">
        <f>IF(OR(INDEX('NZS DM and CA100'!$D$4:$D$244, MATCH('Company Scorecard - Select'!$A120, 'NZS DM and CA100'!$B$4:$B$244, 0)) = "Solutions", INDEX('NZS DM and CA100'!$D$4:$D$244, MATCH('Company Scorecard - Select'!$A120, 'NZS DM and CA100'!$B$4:$B$244, 0)) = "Solutions (Al)"), INDEX('NZS DM and CA100'!$E$4:$I$244, MATCH('Company Scorecard - Select'!$A120, 'NZS DM and CA100'!$B$4:$B$244, 0),MATCH('Company Scorecard - Select'!$C$4, 'NZS DM and CA100'!$E$2:$I$2, 0)),"")</f>
        <v/>
      </c>
      <c r="K120" s="52"/>
      <c r="DO120" s="26"/>
      <c r="DP120" s="26"/>
      <c r="DQ120" s="26"/>
    </row>
    <row r="121" spans="1:121" s="24" customFormat="1" ht="5.25" customHeight="1" thickBot="1">
      <c r="B121" s="56"/>
      <c r="C121" s="99" t="s">
        <v>41</v>
      </c>
      <c r="D121" s="142" t="str">
        <f>IFERROR(INDEX('CA100 2024 Scores'!$E$3:$I$76, MATCH('Company Scorecard - Select'!$A121, 'CA100 2024 Scores'!$A$3:$A$76, 0), MATCH('Company Scorecard - Select'!$C$4, 'CA100 2024 Scores'!$E$1:$I$1, 0)), "")</f>
        <v/>
      </c>
      <c r="E121" s="131"/>
      <c r="F121" s="134"/>
      <c r="G121" s="134"/>
      <c r="H121" s="134"/>
      <c r="I121" s="134"/>
      <c r="J121" s="134"/>
      <c r="K121" s="57"/>
      <c r="DO121" s="26"/>
      <c r="DP121" s="26"/>
      <c r="DQ121" s="26"/>
    </row>
    <row r="122" spans="1:121" customFormat="1" ht="5.25" customHeight="1">
      <c r="A122" s="24"/>
      <c r="B122" s="49"/>
      <c r="C122" s="117"/>
      <c r="D122" s="117" t="str">
        <f>IFERROR(INDEX('CA100 2024 Scores'!$E$3:$I$76, MATCH('Company Scorecard - Select'!$A122, 'CA100 2024 Scores'!$A$3:$A$76, 0), MATCH('Company Scorecard - Select'!$C$4, 'CA100 2024 Scores'!$E$1:$I$1, 0)), "")</f>
        <v/>
      </c>
      <c r="E122" s="132"/>
      <c r="F122" s="132"/>
      <c r="G122" s="132"/>
      <c r="H122" s="132"/>
      <c r="I122" s="132"/>
      <c r="J122" s="132"/>
      <c r="K122" s="50"/>
      <c r="L122" s="24"/>
      <c r="M122" s="24"/>
      <c r="DO122" s="26"/>
      <c r="DP122" s="26"/>
      <c r="DQ122" s="26"/>
    </row>
    <row r="123" spans="1:121" s="24" customFormat="1" ht="12.75" customHeight="1">
      <c r="A123" s="51">
        <v>6</v>
      </c>
      <c r="B123" s="54"/>
      <c r="C123" s="104" t="str">
        <f>'[1]CA100 2024 Scores'!$B$43</f>
        <v>Indicator 6: Capital Allocation</v>
      </c>
      <c r="D123" s="143" t="str">
        <f>IFERROR(INDEX('CA100 2024 Scores'!$E$3:$I$76, MATCH('Company Scorecard - Select'!$A123, 'CA100 2024 Scores'!$A$3:$A$76, 0), MATCH('Company Scorecard - Select'!$C$4, 'CA100 2024 Scores'!$E$1:$I$1, 0)), "")</f>
        <v>Partial</v>
      </c>
      <c r="E123" s="132"/>
      <c r="F123" s="68">
        <f>SUM(F125,F130,F137,F144,F146)/COUNT(F125,F130,F137,F144,F146)</f>
        <v>0.55555555555555547</v>
      </c>
      <c r="G123" s="136"/>
      <c r="H123" s="68"/>
      <c r="I123" s="136"/>
      <c r="J123" s="68">
        <f>SUM(J125,J130,J137,J144,J146)/COUNT(J125,J130,J137,J144,J146)</f>
        <v>0.33333333333333331</v>
      </c>
      <c r="K123" s="52"/>
      <c r="DO123" s="26"/>
      <c r="DP123" s="26"/>
      <c r="DQ123" s="26"/>
    </row>
    <row r="124" spans="1:121" s="24" customFormat="1" ht="12.75" customHeight="1">
      <c r="A124" s="53"/>
      <c r="B124" s="55"/>
      <c r="C124" s="144"/>
      <c r="D124" s="92"/>
      <c r="E124" s="132"/>
      <c r="F124" s="137"/>
      <c r="G124" s="135"/>
      <c r="H124" s="139"/>
      <c r="I124" s="135"/>
      <c r="J124" s="139"/>
      <c r="K124" s="52"/>
      <c r="DO124" s="26"/>
      <c r="DP124" s="26"/>
      <c r="DQ124" s="26"/>
    </row>
    <row r="125" spans="1:121" s="24" customFormat="1" ht="12.75" customHeight="1" outlineLevel="1">
      <c r="A125" s="51">
        <v>6.1</v>
      </c>
      <c r="B125" s="55"/>
      <c r="C125" s="149" t="s">
        <v>126</v>
      </c>
      <c r="D125" s="92" t="str">
        <f>IFERROR(INDEX('CA100 2024 Scores'!$E$3:$I$76, MATCH('Company Scorecard - Select'!$A125, 'CA100 2024 Scores'!$A$3:$A$76, 0), MATCH('Company Scorecard - Select'!$C$4, 'CA100 2024 Scores'!$E$1:$I$1, 0)), "")</f>
        <v>Partial</v>
      </c>
      <c r="E125" s="138"/>
      <c r="F125" s="73">
        <f>SUM(F126:F128)/COUNT(F126:F128)</f>
        <v>0.66666666666666663</v>
      </c>
      <c r="G125" s="73"/>
      <c r="H125" s="73"/>
      <c r="I125" s="73"/>
      <c r="J125" s="73"/>
      <c r="K125" s="60"/>
      <c r="DO125" s="26"/>
      <c r="DP125" s="26"/>
      <c r="DQ125" s="26"/>
    </row>
    <row r="126" spans="1:121" s="24" customFormat="1" ht="12.75" customHeight="1" outlineLevel="2">
      <c r="A126" s="53" t="str">
        <f>LEFT(C126,FIND(":",C126)-1)</f>
        <v>6.1.a</v>
      </c>
      <c r="B126" s="55"/>
      <c r="C126" s="122" t="s">
        <v>127</v>
      </c>
      <c r="D126" s="92" t="str">
        <f>IFERROR(INDEX('CA100 2024 Scores'!$E$3:$I$76, MATCH('Company Scorecard - Select'!$A126, 'CA100 2024 Scores'!$A$3:$A$76, 0), MATCH('Company Scorecard - Select'!$C$4, 'CA100 2024 Scores'!$E$1:$I$1, 0)), "")</f>
        <v>N</v>
      </c>
      <c r="E126" s="132"/>
      <c r="F126" s="73">
        <f>IF(INDEX('NZS DM and CA100'!$D$4:$D$244, MATCH('Company Scorecard - Select'!$A126, 'NZS DM and CA100'!$B$4:$B$244, 0)) = "Disclosure", INDEX('NZS DM and CA100'!$E$4:$I$244, MATCH('Company Scorecard - Select'!$A126, 'NZS DM and CA100'!$B$4:$B$244, 0),MATCH('Company Scorecard - Select'!$C$4, 'NZS DM and CA100'!$E$2:$I$2, 0)),"N/A")</f>
        <v>0</v>
      </c>
      <c r="G126" s="73"/>
      <c r="H126" s="73" t="str">
        <f>IF(OR(INDEX('NZS DM and CA100'!$D$4:$D$244, MATCH('Company Scorecard - Select'!$A126, 'NZS DM and CA100'!$B$4:$B$244, 0)) = "Alignment", INDEX('NZS DM and CA100'!$D$4:$D$244, MATCH('Company Scorecard - Select'!$A126, 'NZS DM and CA100'!$B$4:$B$244, 0)) = "Solutions (Al)"), INDEX('NZS DM and CA100'!$E$4:$I$244, MATCH('Company Scorecard - Select'!$A126, 'NZS DM and CA100'!$B$4:$B$244, 0),MATCH('Company Scorecard - Select'!$C$4, 'NZS DM and CA100'!$E$2:$I$2, 0)),"")</f>
        <v/>
      </c>
      <c r="I126" s="73"/>
      <c r="J126" s="73" t="str">
        <f>IF(OR(INDEX('NZS DM and CA100'!$D$4:$D$244, MATCH('Company Scorecard - Select'!$A126, 'NZS DM and CA100'!$B$4:$B$244, 0)) = "Solutions", INDEX('NZS DM and CA100'!$D$4:$D$244, MATCH('Company Scorecard - Select'!$A126, 'NZS DM and CA100'!$B$4:$B$244, 0)) = "Solutions (Al)"), INDEX('NZS DM and CA100'!$E$4:$I$244, MATCH('Company Scorecard - Select'!$A126, 'NZS DM and CA100'!$B$4:$B$244, 0),MATCH('Company Scorecard - Select'!$C$4, 'NZS DM and CA100'!$E$2:$I$2, 0)),"")</f>
        <v/>
      </c>
      <c r="K126" s="52"/>
      <c r="DO126" s="26"/>
      <c r="DP126" s="26"/>
      <c r="DQ126" s="26"/>
    </row>
    <row r="127" spans="1:121" s="24" customFormat="1" ht="12.75" customHeight="1" outlineLevel="2">
      <c r="A127" s="53" t="str">
        <f>LEFT(C127,FIND(":",C127)-1)</f>
        <v>6.1.b</v>
      </c>
      <c r="B127" s="55"/>
      <c r="C127" s="122" t="s">
        <v>128</v>
      </c>
      <c r="D127" s="92" t="str">
        <f>IFERROR(INDEX('CA100 2024 Scores'!$E$3:$I$76, MATCH('Company Scorecard - Select'!$A127, 'CA100 2024 Scores'!$A$3:$A$76, 0), MATCH('Company Scorecard - Select'!$C$4, 'CA100 2024 Scores'!$E$1:$I$1, 0)), "")</f>
        <v>Y</v>
      </c>
      <c r="E127" s="132"/>
      <c r="F127" s="73">
        <f>IF(INDEX('NZS DM and CA100'!$D$4:$D$244, MATCH('Company Scorecard - Select'!$A127, 'NZS DM and CA100'!$B$4:$B$244, 0)) = "Disclosure", INDEX('NZS DM and CA100'!$E$4:$I$244, MATCH('Company Scorecard - Select'!$A127, 'NZS DM and CA100'!$B$4:$B$244, 0),MATCH('Company Scorecard - Select'!$C$4, 'NZS DM and CA100'!$E$2:$I$2, 0)),"N/A")</f>
        <v>1</v>
      </c>
      <c r="G127" s="73"/>
      <c r="H127" s="73" t="str">
        <f>IF(OR(INDEX('NZS DM and CA100'!$D$4:$D$244, MATCH('Company Scorecard - Select'!$A127, 'NZS DM and CA100'!$B$4:$B$244, 0)) = "Alignment", INDEX('NZS DM and CA100'!$D$4:$D$244, MATCH('Company Scorecard - Select'!$A127, 'NZS DM and CA100'!$B$4:$B$244, 0)) = "Solutions (Al)"), INDEX('NZS DM and CA100'!$E$4:$I$244, MATCH('Company Scorecard - Select'!$A127, 'NZS DM and CA100'!$B$4:$B$244, 0),MATCH('Company Scorecard - Select'!$C$4, 'NZS DM and CA100'!$E$2:$I$2, 0)),"")</f>
        <v/>
      </c>
      <c r="I127" s="73"/>
      <c r="J127" s="73" t="str">
        <f>IF(OR(INDEX('NZS DM and CA100'!$D$4:$D$244, MATCH('Company Scorecard - Select'!$A127, 'NZS DM and CA100'!$B$4:$B$244, 0)) = "Solutions", INDEX('NZS DM and CA100'!$D$4:$D$244, MATCH('Company Scorecard - Select'!$A127, 'NZS DM and CA100'!$B$4:$B$244, 0)) = "Solutions (Al)"), INDEX('NZS DM and CA100'!$E$4:$I$244, MATCH('Company Scorecard - Select'!$A127, 'NZS DM and CA100'!$B$4:$B$244, 0),MATCH('Company Scorecard - Select'!$C$4, 'NZS DM and CA100'!$E$2:$I$2, 0)),"")</f>
        <v/>
      </c>
      <c r="K127" s="52"/>
      <c r="DO127" s="26"/>
      <c r="DP127" s="26"/>
      <c r="DQ127" s="26"/>
    </row>
    <row r="128" spans="1:121" s="24" customFormat="1" ht="12.75" customHeight="1" outlineLevel="2">
      <c r="A128" s="51" t="str">
        <f t="shared" ref="A128:A129" si="2">LEFT(C128,FIND(" ",C128)-1)</f>
        <v>6.i</v>
      </c>
      <c r="B128" s="55"/>
      <c r="C128" s="148" t="s">
        <v>129</v>
      </c>
      <c r="D128" s="92" t="str">
        <f>IFERROR(INDEX('CA100 2024 Scores'!$E$3:$I$76, MATCH('Company Scorecard - Select'!$A128, 'CA100 2024 Scores'!$A$3:$A$76, 0), MATCH('Company Scorecard - Select'!$C$4, 'CA100 2024 Scores'!$E$1:$I$1, 0)), "")</f>
        <v/>
      </c>
      <c r="E128" s="138"/>
      <c r="F128" s="73">
        <f>SUM(F129:F129)/COUNT(F129:F129)</f>
        <v>1</v>
      </c>
      <c r="G128" s="73"/>
      <c r="H128" s="73" t="str">
        <f>IF(OR(INDEX('NZS DM and CA100'!$D$4:$D$244, MATCH('Company Scorecard - Select'!$A128, 'NZS DM and CA100'!$B$4:$B$244, 0)) = "Alignment", INDEX('NZS DM and CA100'!$D$4:$D$244, MATCH('Company Scorecard - Select'!$A128, 'NZS DM and CA100'!$B$4:$B$244, 0)) = "Solutions (Al)"), INDEX('NZS DM and CA100'!$E$4:$I$244, MATCH('Company Scorecard - Select'!$A128, 'NZS DM and CA100'!$B$4:$B$244, 0),MATCH('Company Scorecard - Select'!$C$4, 'NZS DM and CA100'!$E$2:$I$2, 0)),"")</f>
        <v/>
      </c>
      <c r="I128" s="73"/>
      <c r="J128" s="73" t="str">
        <f>IF(OR(INDEX('NZS DM and CA100'!$D$4:$D$244, MATCH('Company Scorecard - Select'!$A128, 'NZS DM and CA100'!$B$4:$B$244, 0)) = "Solutions", INDEX('NZS DM and CA100'!$D$4:$D$244, MATCH('Company Scorecard - Select'!$A128, 'NZS DM and CA100'!$B$4:$B$244, 0)) = "Solutions (Al)"), INDEX('NZS DM and CA100'!$E$4:$I$244, MATCH('Company Scorecard - Select'!$A128, 'NZS DM and CA100'!$B$4:$B$244, 0),MATCH('Company Scorecard - Select'!$C$4, 'NZS DM and CA100'!$E$2:$I$2, 0)),"")</f>
        <v/>
      </c>
      <c r="K128" s="60"/>
      <c r="DO128" s="26"/>
      <c r="DP128" s="26"/>
      <c r="DQ128" s="26"/>
    </row>
    <row r="129" spans="1:121" s="24" customFormat="1" ht="12.75" customHeight="1" outlineLevel="2">
      <c r="A129" s="53" t="str">
        <f t="shared" si="2"/>
        <v>6.i.a</v>
      </c>
      <c r="B129" s="61"/>
      <c r="C129" s="145" t="s">
        <v>130</v>
      </c>
      <c r="D129" s="92" t="str">
        <f>IFERROR(INDEX('CA100 2024 Scores'!$E$3:$I$76, MATCH('Company Scorecard - Select'!$A129, 'CA100 2024 Scores'!$A$3:$A$76, 0), MATCH('Company Scorecard - Select'!$C$4, 'CA100 2024 Scores'!$E$1:$I$1, 0)), "")</f>
        <v/>
      </c>
      <c r="E129" s="132"/>
      <c r="F129" s="73">
        <f>IF(INDEX('NZS DM and CA100'!$D$4:$D$244, MATCH('Company Scorecard - Select'!$A129, 'NZS DM and CA100'!$B$4:$B$244, 0)) = "Disclosure", INDEX('NZS DM and CA100'!$E$4:$I$244, MATCH('Company Scorecard - Select'!$A129, 'NZS DM and CA100'!$B$4:$B$244, 0),MATCH('Company Scorecard - Select'!$C$4, 'NZS DM and CA100'!$E$2:$I$2, 0)),"")</f>
        <v>1</v>
      </c>
      <c r="G129" s="73"/>
      <c r="H129" s="73" t="str">
        <f>IF(OR(INDEX('NZS DM and CA100'!$D$4:$D$244, MATCH('Company Scorecard - Select'!$A129, 'NZS DM and CA100'!$B$4:$B$244, 0)) = "Alignment", INDEX('NZS DM and CA100'!$D$4:$D$244, MATCH('Company Scorecard - Select'!$A129, 'NZS DM and CA100'!$B$4:$B$244, 0)) = "Solutions (Al)"), INDEX('NZS DM and CA100'!$E$4:$I$244, MATCH('Company Scorecard - Select'!$A129, 'NZS DM and CA100'!$B$4:$B$244, 0),MATCH('Company Scorecard - Select'!$C$4, 'NZS DM and CA100'!$E$2:$I$2, 0)),"")</f>
        <v/>
      </c>
      <c r="I129" s="73"/>
      <c r="J129" s="73" t="str">
        <f>IF(OR(INDEX('NZS DM and CA100'!$D$4:$D$244, MATCH('Company Scorecard - Select'!$A129, 'NZS DM and CA100'!$B$4:$B$244, 0)) = "Solutions", INDEX('NZS DM and CA100'!$D$4:$D$244, MATCH('Company Scorecard - Select'!$A129, 'NZS DM and CA100'!$B$4:$B$244, 0)) = "Solutions (Al)"), INDEX('NZS DM and CA100'!$E$4:$I$244, MATCH('Company Scorecard - Select'!$A129, 'NZS DM and CA100'!$B$4:$B$244, 0),MATCH('Company Scorecard - Select'!$C$4, 'NZS DM and CA100'!$E$2:$I$2, 0)),"")</f>
        <v/>
      </c>
      <c r="K129" s="52"/>
      <c r="DO129" s="26"/>
      <c r="DP129" s="26"/>
      <c r="DQ129" s="26"/>
    </row>
    <row r="130" spans="1:121" s="24" customFormat="1" ht="12" customHeight="1" outlineLevel="1">
      <c r="A130" s="51">
        <v>6.2</v>
      </c>
      <c r="B130" s="55"/>
      <c r="C130" s="151" t="s">
        <v>131</v>
      </c>
      <c r="D130" s="92" t="str">
        <f>IFERROR(INDEX('CA100 2024 Scores'!$E$3:$I$76, MATCH('Company Scorecard - Select'!$A130, 'CA100 2024 Scores'!$A$3:$A$76, 0), MATCH('Company Scorecard - Select'!$C$4, 'CA100 2024 Scores'!$E$1:$I$1, 0)), "")</f>
        <v>Not Assessed</v>
      </c>
      <c r="E130" s="138"/>
      <c r="F130" s="73" t="str">
        <f>IFERROR(SUM(F131,F132)/COUNT(F131,F132),"N/A")</f>
        <v>N/A</v>
      </c>
      <c r="G130" s="73"/>
      <c r="H130" s="73"/>
      <c r="I130" s="73"/>
      <c r="J130" s="73">
        <f>AVERAGE(J131:J133)</f>
        <v>0.33333333333333331</v>
      </c>
      <c r="K130" s="60"/>
      <c r="DO130" s="26"/>
      <c r="DP130" s="26"/>
      <c r="DQ130" s="26"/>
    </row>
    <row r="131" spans="1:121" s="24" customFormat="1" ht="12.75" customHeight="1" outlineLevel="2">
      <c r="A131" s="51" t="str">
        <f>LEFT(C131,FIND(":",C131)-1)</f>
        <v>6.2.a</v>
      </c>
      <c r="B131" s="55"/>
      <c r="C131" s="122" t="s">
        <v>132</v>
      </c>
      <c r="D131" s="92" t="str">
        <f>IFERROR(INDEX('CA100 2024 Scores'!$E$3:$I$76, MATCH('Company Scorecard - Select'!$A131, 'CA100 2024 Scores'!$A$3:$A$76, 0), MATCH('Company Scorecard - Select'!$C$4, 'CA100 2024 Scores'!$E$1:$I$1, 0)), "")</f>
        <v>Not Assessed</v>
      </c>
      <c r="E131" s="132"/>
      <c r="F131" s="73" t="str">
        <f>IF(INDEX('NZS DM and CA100'!$D$4:$D$244, MATCH('Company Scorecard - Select'!$A131, 'NZS DM and CA100'!$B$4:$B$244, 0)) = "Disclosure", INDEX('NZS DM and CA100'!$E$4:$I$244, MATCH('Company Scorecard - Select'!$A131, 'NZS DM and CA100'!$B$4:$B$244, 0),MATCH('Company Scorecard - Select'!$C$4, 'NZS DM and CA100'!$E$2:$I$2, 0)),"")</f>
        <v/>
      </c>
      <c r="G131" s="73"/>
      <c r="H131" s="73" t="str">
        <f>IF(OR(INDEX('NZS DM and CA100'!$D$4:$D$244, MATCH('Company Scorecard - Select'!$A131, 'NZS DM and CA100'!$B$4:$B$244, 0)) = "Alignment", INDEX('NZS DM and CA100'!$D$4:$D$244, MATCH('Company Scorecard - Select'!$A131, 'NZS DM and CA100'!$B$4:$B$244, 0)) = "Solutions (Al)"), INDEX('NZS DM and CA100'!$E$4:$I$244, MATCH('Company Scorecard - Select'!$A131, 'NZS DM and CA100'!$B$4:$B$244, 0),MATCH('Company Scorecard - Select'!$C$4, 'NZS DM and CA100'!$E$2:$I$2, 0)),"")</f>
        <v/>
      </c>
      <c r="I131" s="73"/>
      <c r="J131" s="73" t="str">
        <f>IF(OR(INDEX('NZS DM and CA100'!$D$4:$D$244, MATCH('Company Scorecard - Select'!$A131, 'NZS DM and CA100'!$B$4:$B$244, 0)) = "Solutions", INDEX('NZS DM and CA100'!$D$4:$D$244, MATCH('Company Scorecard - Select'!$A131, 'NZS DM and CA100'!$B$4:$B$244, 0)) = "Solutions (Al)"), INDEX('NZS DM and CA100'!$E$4:$I$244, MATCH('Company Scorecard - Select'!$A131, 'NZS DM and CA100'!$B$4:$B$244, 0),MATCH('Company Scorecard - Select'!$C$4, 'NZS DM and CA100'!$E$2:$I$2, 0)),"")</f>
        <v>Not assessed</v>
      </c>
      <c r="K131" s="52"/>
      <c r="DO131" s="26"/>
      <c r="DP131" s="26"/>
      <c r="DQ131" s="26"/>
    </row>
    <row r="132" spans="1:121" s="24" customFormat="1" ht="12.75" customHeight="1" outlineLevel="2">
      <c r="A132" s="51" t="str">
        <f>LEFT(C132,FIND(":",C132)-1)</f>
        <v>6.2.b</v>
      </c>
      <c r="B132" s="55"/>
      <c r="C132" s="122" t="s">
        <v>133</v>
      </c>
      <c r="D132" s="92" t="str">
        <f>IFERROR(INDEX('CA100 2024 Scores'!$E$3:$I$76, MATCH('Company Scorecard - Select'!$A132, 'CA100 2024 Scores'!$A$3:$A$76, 0), MATCH('Company Scorecard - Select'!$C$4, 'CA100 2024 Scores'!$E$1:$I$1, 0)), "")</f>
        <v>Not Assessed</v>
      </c>
      <c r="E132" s="132"/>
      <c r="F132" s="73" t="str">
        <f>IF(INDEX('NZS DM and CA100'!$D$4:$D$244, MATCH('Company Scorecard - Select'!$A132, 'NZS DM and CA100'!$B$4:$B$244, 0)) = "Disclosure", INDEX('NZS DM and CA100'!$E$4:$I$244, MATCH('Company Scorecard - Select'!$A132, 'NZS DM and CA100'!$B$4:$B$244, 0),MATCH('Company Scorecard - Select'!$C$4, 'NZS DM and CA100'!$E$2:$I$2, 0)),"")</f>
        <v/>
      </c>
      <c r="G132" s="73"/>
      <c r="H132" s="73" t="str">
        <f>IF(OR(INDEX('NZS DM and CA100'!$D$4:$D$244, MATCH('Company Scorecard - Select'!$A132, 'NZS DM and CA100'!$B$4:$B$244, 0)) = "Alignment", INDEX('NZS DM and CA100'!$D$4:$D$244, MATCH('Company Scorecard - Select'!$A132, 'NZS DM and CA100'!$B$4:$B$244, 0)) = "Solutions (Al)"), INDEX('NZS DM and CA100'!$E$4:$I$244, MATCH('Company Scorecard - Select'!$A132, 'NZS DM and CA100'!$B$4:$B$244, 0),MATCH('Company Scorecard - Select'!$C$4, 'NZS DM and CA100'!$E$2:$I$2, 0)),"")</f>
        <v/>
      </c>
      <c r="I132" s="73"/>
      <c r="J132" s="73" t="str">
        <f>IF(OR(INDEX('NZS DM and CA100'!$D$4:$D$244, MATCH('Company Scorecard - Select'!$A132, 'NZS DM and CA100'!$B$4:$B$244, 0)) = "Solutions", INDEX('NZS DM and CA100'!$D$4:$D$244, MATCH('Company Scorecard - Select'!$A132, 'NZS DM and CA100'!$B$4:$B$244, 0)) = "Solutions (Al)"), INDEX('NZS DM and CA100'!$E$4:$I$244, MATCH('Company Scorecard - Select'!$A132, 'NZS DM and CA100'!$B$4:$B$244, 0),MATCH('Company Scorecard - Select'!$C$4, 'NZS DM and CA100'!$E$2:$I$2, 0)),"")</f>
        <v>Not assessed</v>
      </c>
      <c r="K132" s="52"/>
      <c r="DO132" s="26"/>
      <c r="DP132" s="26"/>
      <c r="DQ132" s="26"/>
    </row>
    <row r="133" spans="1:121" s="24" customFormat="1" ht="12.75" customHeight="1" outlineLevel="2">
      <c r="A133" s="53" t="str">
        <f t="shared" ref="A133:A148" si="3">LEFT(C133,FIND(" ",C133)-1)</f>
        <v>6.ii</v>
      </c>
      <c r="B133" s="55"/>
      <c r="C133" s="148" t="s">
        <v>134</v>
      </c>
      <c r="D133" s="92" t="str">
        <f>IFERROR(INDEX('CA100 2024 Scores'!$E$3:$I$76, MATCH('Company Scorecard - Select'!$A133, 'CA100 2024 Scores'!$A$3:$A$76, 0), MATCH('Company Scorecard - Select'!$C$4, 'CA100 2024 Scores'!$E$1:$I$1, 0)), "")</f>
        <v/>
      </c>
      <c r="E133" s="132"/>
      <c r="F133" s="73" t="str">
        <f>IFERROR(SUM(F134:F136)/COUNT(F134:F136),"")</f>
        <v/>
      </c>
      <c r="G133" s="73"/>
      <c r="H133" s="73" t="str">
        <f>IF(OR(INDEX('NZS DM and CA100'!$D$4:$D$244, MATCH('Company Scorecard - Select'!$A133, 'NZS DM and CA100'!$B$4:$B$244, 0)) = "Alignment", INDEX('NZS DM and CA100'!$D$4:$D$244, MATCH('Company Scorecard - Select'!$A133, 'NZS DM and CA100'!$B$4:$B$244, 0)) = "Solutions (Al)"), INDEX('NZS DM and CA100'!$E$4:$I$244, MATCH('Company Scorecard - Select'!$A133, 'NZS DM and CA100'!$B$4:$B$244, 0),MATCH('Company Scorecard - Select'!$C$4, 'NZS DM and CA100'!$E$2:$I$2, 0)),"")</f>
        <v/>
      </c>
      <c r="I133" s="73"/>
      <c r="J133" s="73">
        <f>AVERAGE(J134:J136)</f>
        <v>0.33333333333333331</v>
      </c>
      <c r="K133" s="52"/>
      <c r="DO133" s="26"/>
      <c r="DP133" s="26"/>
      <c r="DQ133" s="26"/>
    </row>
    <row r="134" spans="1:121" s="24" customFormat="1" ht="12.75" customHeight="1" outlineLevel="2">
      <c r="A134" s="53" t="str">
        <f t="shared" si="3"/>
        <v>6.ii.a</v>
      </c>
      <c r="B134" s="55"/>
      <c r="C134" s="145" t="s">
        <v>135</v>
      </c>
      <c r="D134" s="92" t="str">
        <f>IFERROR(INDEX('CA100 2024 Scores'!$E$3:$I$76, MATCH('Company Scorecard - Select'!$A134, 'CA100 2024 Scores'!$A$3:$A$76, 0), MATCH('Company Scorecard - Select'!$C$4, 'CA100 2024 Scores'!$E$1:$I$1, 0)), "")</f>
        <v/>
      </c>
      <c r="E134" s="132"/>
      <c r="F134" s="73" t="str">
        <f>IF(INDEX('NZS DM and CA100'!$D$4:$D$244, MATCH('Company Scorecard - Select'!$A134, 'NZS DM and CA100'!$B$4:$B$244, 0)) = "Disclosure", INDEX('NZS DM and CA100'!$E$4:$I$244, MATCH('Company Scorecard - Select'!$A134, 'NZS DM and CA100'!$B$4:$B$244, 0),MATCH('Company Scorecard - Select'!$C$4, 'NZS DM and CA100'!$E$2:$I$2, 0)),"")</f>
        <v/>
      </c>
      <c r="G134" s="73"/>
      <c r="H134" s="73" t="str">
        <f>IF(OR(INDEX('NZS DM and CA100'!$D$4:$D$244, MATCH('Company Scorecard - Select'!$A134, 'NZS DM and CA100'!$B$4:$B$244, 0)) = "Alignment", INDEX('NZS DM and CA100'!$D$4:$D$244, MATCH('Company Scorecard - Select'!$A134, 'NZS DM and CA100'!$B$4:$B$244, 0)) = "Solutions (Al)"), INDEX('NZS DM and CA100'!$E$4:$I$244, MATCH('Company Scorecard - Select'!$A134, 'NZS DM and CA100'!$B$4:$B$244, 0),MATCH('Company Scorecard - Select'!$C$4, 'NZS DM and CA100'!$E$2:$I$2, 0)),"")</f>
        <v/>
      </c>
      <c r="I134" s="73"/>
      <c r="J134" s="73">
        <f>IF(OR(INDEX('NZS DM and CA100'!$D$4:$D$244, MATCH('Company Scorecard - Select'!$A134, 'NZS DM and CA100'!$B$4:$B$244, 0)) = "Solutions", INDEX('NZS DM and CA100'!$D$4:$D$244, MATCH('Company Scorecard - Select'!$A134, 'NZS DM and CA100'!$B$4:$B$244, 0)) = "Solutions (Al)"), INDEX('NZS DM and CA100'!$E$4:$I$244, MATCH('Company Scorecard - Select'!$A134, 'NZS DM and CA100'!$B$4:$B$244, 0),MATCH('Company Scorecard - Select'!$C$4, 'NZS DM and CA100'!$E$2:$I$2, 0)),"")</f>
        <v>1</v>
      </c>
      <c r="K134" s="52"/>
      <c r="DO134" s="26"/>
      <c r="DP134" s="26"/>
      <c r="DQ134" s="26"/>
    </row>
    <row r="135" spans="1:121" s="24" customFormat="1" ht="12.75" customHeight="1" outlineLevel="2">
      <c r="A135" s="53" t="str">
        <f t="shared" si="3"/>
        <v>6.ii.b</v>
      </c>
      <c r="B135" s="55"/>
      <c r="C135" s="145" t="s">
        <v>136</v>
      </c>
      <c r="D135" s="143" t="str">
        <f>IFERROR(INDEX('CA100 2024 Scores'!$E$3:$I$76, MATCH('Company Scorecard - Select'!$A135, 'CA100 2024 Scores'!$A$3:$A$76, 0), MATCH('Company Scorecard - Select'!$C$4, 'CA100 2024 Scores'!$E$1:$I$1, 0)), "")</f>
        <v/>
      </c>
      <c r="E135" s="132"/>
      <c r="F135" s="73" t="str">
        <f>IF(INDEX('NZS DM and CA100'!$D$4:$D$244, MATCH('Company Scorecard - Select'!$A135, 'NZS DM and CA100'!$B$4:$B$244, 0)) = "Disclosure", INDEX('NZS DM and CA100'!$E$4:$I$244, MATCH('Company Scorecard - Select'!$A135, 'NZS DM and CA100'!$B$4:$B$244, 0),MATCH('Company Scorecard - Select'!$C$4, 'NZS DM and CA100'!$E$2:$I$2, 0)),"")</f>
        <v/>
      </c>
      <c r="G135" s="73"/>
      <c r="H135" s="73" t="str">
        <f>IF(OR(INDEX('NZS DM and CA100'!$D$4:$D$244, MATCH('Company Scorecard - Select'!$A135, 'NZS DM and CA100'!$B$4:$B$244, 0)) = "Alignment", INDEX('NZS DM and CA100'!$D$4:$D$244, MATCH('Company Scorecard - Select'!$A135, 'NZS DM and CA100'!$B$4:$B$244, 0)) = "Solutions (Al)"), INDEX('NZS DM and CA100'!$E$4:$I$244, MATCH('Company Scorecard - Select'!$A135, 'NZS DM and CA100'!$B$4:$B$244, 0),MATCH('Company Scorecard - Select'!$C$4, 'NZS DM and CA100'!$E$2:$I$2, 0)),"")</f>
        <v/>
      </c>
      <c r="I135" s="73"/>
      <c r="J135" s="73">
        <f>IF(OR(INDEX('NZS DM and CA100'!$D$4:$D$244, MATCH('Company Scorecard - Select'!$A135, 'NZS DM and CA100'!$B$4:$B$244, 0)) = "Solutions", INDEX('NZS DM and CA100'!$D$4:$D$244, MATCH('Company Scorecard - Select'!$A135, 'NZS DM and CA100'!$B$4:$B$244, 0)) = "Solutions (Al)"), INDEX('NZS DM and CA100'!$E$4:$I$244, MATCH('Company Scorecard - Select'!$A135, 'NZS DM and CA100'!$B$4:$B$244, 0),MATCH('Company Scorecard - Select'!$C$4, 'NZS DM and CA100'!$E$2:$I$2, 0)),"")</f>
        <v>0</v>
      </c>
      <c r="K135" s="52"/>
      <c r="DO135" s="26"/>
      <c r="DP135" s="26"/>
      <c r="DQ135" s="26"/>
    </row>
    <row r="136" spans="1:121" s="24" customFormat="1" ht="12.75" customHeight="1" outlineLevel="2">
      <c r="A136" s="53" t="str">
        <f t="shared" si="3"/>
        <v>6.ii.c</v>
      </c>
      <c r="B136" s="55"/>
      <c r="C136" s="145" t="s">
        <v>137</v>
      </c>
      <c r="D136" s="143" t="str">
        <f>IFERROR(INDEX('CA100 2024 Scores'!$E$3:$I$76, MATCH('Company Scorecard - Select'!$A136, 'CA100 2024 Scores'!$A$3:$A$76, 0), MATCH('Company Scorecard - Select'!$C$4, 'CA100 2024 Scores'!$E$1:$I$1, 0)), "")</f>
        <v/>
      </c>
      <c r="E136" s="132"/>
      <c r="F136" s="73" t="str">
        <f>IF(INDEX('NZS DM and CA100'!$D$4:$D$244, MATCH('Company Scorecard - Select'!$A136, 'NZS DM and CA100'!$B$4:$B$244, 0)) = "Disclosure", INDEX('NZS DM and CA100'!$E$4:$I$244, MATCH('Company Scorecard - Select'!$A136, 'NZS DM and CA100'!$B$4:$B$244, 0),MATCH('Company Scorecard - Select'!$C$4, 'NZS DM and CA100'!$E$2:$I$2, 0)),"")</f>
        <v/>
      </c>
      <c r="G136" s="73"/>
      <c r="H136" s="73" t="str">
        <f>IF(OR(INDEX('NZS DM and CA100'!$D$4:$D$244, MATCH('Company Scorecard - Select'!$A136, 'NZS DM and CA100'!$B$4:$B$244, 0)) = "Alignment", INDEX('NZS DM and CA100'!$D$4:$D$244, MATCH('Company Scorecard - Select'!$A136, 'NZS DM and CA100'!$B$4:$B$244, 0)) = "Solutions (Al)"), INDEX('NZS DM and CA100'!$E$4:$I$244, MATCH('Company Scorecard - Select'!$A136, 'NZS DM and CA100'!$B$4:$B$244, 0),MATCH('Company Scorecard - Select'!$C$4, 'NZS DM and CA100'!$E$2:$I$2, 0)),"")</f>
        <v/>
      </c>
      <c r="I136" s="73"/>
      <c r="J136" s="73">
        <f>IF(OR(INDEX('NZS DM and CA100'!$D$4:$D$244, MATCH('Company Scorecard - Select'!$A136, 'NZS DM and CA100'!$B$4:$B$244, 0)) = "Solutions", INDEX('NZS DM and CA100'!$D$4:$D$244, MATCH('Company Scorecard - Select'!$A136, 'NZS DM and CA100'!$B$4:$B$244, 0)) = "Solutions (Al)"), INDEX('NZS DM and CA100'!$E$4:$I$244, MATCH('Company Scorecard - Select'!$A136, 'NZS DM and CA100'!$B$4:$B$244, 0),MATCH('Company Scorecard - Select'!$C$4, 'NZS DM and CA100'!$E$2:$I$2, 0)),"")</f>
        <v>0</v>
      </c>
      <c r="K136" s="52"/>
      <c r="DO136" s="26"/>
      <c r="DP136" s="26"/>
      <c r="DQ136" s="26"/>
    </row>
    <row r="137" spans="1:121" s="24" customFormat="1" ht="12.75" customHeight="1" outlineLevel="2">
      <c r="A137" s="53" t="str">
        <f>LEFT(C137,FIND(":",C137)-1)</f>
        <v>6.iii</v>
      </c>
      <c r="B137" s="55"/>
      <c r="C137" s="147" t="s">
        <v>138</v>
      </c>
      <c r="D137" s="143" t="str">
        <f>IFERROR(INDEX('CA100 2024 Scores'!$E$3:$I$76, MATCH('Company Scorecard - Select'!$A137, 'CA100 2024 Scores'!$A$3:$A$76, 0), MATCH('Company Scorecard - Select'!$C$4, 'CA100 2024 Scores'!$E$1:$I$1, 0)), "")</f>
        <v/>
      </c>
      <c r="E137" s="132"/>
      <c r="F137" s="73" t="str">
        <f>IFERROR(AVERAGE(F138:F143),"N/A")</f>
        <v>N/A</v>
      </c>
      <c r="G137" s="73"/>
      <c r="H137" s="73"/>
      <c r="I137" s="73"/>
      <c r="J137" s="73"/>
      <c r="K137" s="52"/>
      <c r="DO137" s="26"/>
      <c r="DP137" s="26"/>
      <c r="DQ137" s="26"/>
    </row>
    <row r="138" spans="1:121" s="24" customFormat="1" ht="12.75" customHeight="1" outlineLevel="2">
      <c r="A138" s="53" t="str">
        <f t="shared" si="3"/>
        <v>6.iii.a</v>
      </c>
      <c r="B138" s="55"/>
      <c r="C138" s="145" t="s">
        <v>139</v>
      </c>
      <c r="D138" s="143" t="str">
        <f>IFERROR(INDEX('CA100 2024 Scores'!$E$3:$I$76, MATCH('Company Scorecard - Select'!$A138, 'CA100 2024 Scores'!$A$3:$A$76, 0), MATCH('Company Scorecard - Select'!$C$4, 'CA100 2024 Scores'!$E$1:$I$1, 0)), "")</f>
        <v/>
      </c>
      <c r="E138" s="132"/>
      <c r="F138" s="73" t="str">
        <f>IF(INDEX('NZS DM and CA100'!$D$4:$D$244, MATCH('Company Scorecard - Select'!$A138, 'NZS DM and CA100'!$B$4:$B$244, 0)) = "Disclosure", INDEX('NZS DM and CA100'!$E$4:$I$244, MATCH('Company Scorecard - Select'!$A138, 'NZS DM and CA100'!$B$4:$B$244, 0),MATCH('Company Scorecard - Select'!$C$4, 'NZS DM and CA100'!$E$2:$I$2, 0)),"")</f>
        <v>Not Relevant</v>
      </c>
      <c r="G138" s="73"/>
      <c r="H138" s="73"/>
      <c r="I138" s="73"/>
      <c r="J138" s="73" t="str">
        <f>IF(OR(INDEX('NZS DM and CA100'!$D$4:$D$244, MATCH('Company Scorecard - Select'!$A138, 'NZS DM and CA100'!$B$4:$B$244, 0)) = "Solutions", INDEX('NZS DM and CA100'!$D$4:$D$244, MATCH('Company Scorecard - Select'!$A138, 'NZS DM and CA100'!$B$4:$B$244, 0)) = "Solutions (Al)"), INDEX('NZS DM and CA100'!$E$4:$I$244, MATCH('Company Scorecard - Select'!$A138, 'NZS DM and CA100'!$B$4:$B$244, 0),MATCH('Company Scorecard - Select'!$C$4, 'NZS DM and CA100'!$E$2:$I$2, 0)),"")</f>
        <v/>
      </c>
      <c r="K138" s="52"/>
      <c r="DO138" s="26"/>
      <c r="DP138" s="26"/>
      <c r="DQ138" s="26"/>
    </row>
    <row r="139" spans="1:121" s="24" customFormat="1" ht="12.75" customHeight="1" outlineLevel="2">
      <c r="A139" s="53" t="str">
        <f t="shared" si="3"/>
        <v>6.iii.b</v>
      </c>
      <c r="B139" s="55"/>
      <c r="C139" s="145" t="s">
        <v>140</v>
      </c>
      <c r="D139" s="143" t="str">
        <f>IFERROR(INDEX('CA100 2024 Scores'!$E$3:$I$76, MATCH('Company Scorecard - Select'!$A139, 'CA100 2024 Scores'!$A$3:$A$76, 0), MATCH('Company Scorecard - Select'!$C$4, 'CA100 2024 Scores'!$E$1:$I$1, 0)), "")</f>
        <v/>
      </c>
      <c r="E139" s="132"/>
      <c r="F139" s="73" t="str">
        <f>IF(INDEX('NZS DM and CA100'!$D$4:$D$244, MATCH('Company Scorecard - Select'!$A139, 'NZS DM and CA100'!$B$4:$B$244, 0)) = "Disclosure", INDEX('NZS DM and CA100'!$E$4:$I$244, MATCH('Company Scorecard - Select'!$A139, 'NZS DM and CA100'!$B$4:$B$244, 0),MATCH('Company Scorecard - Select'!$C$4, 'NZS DM and CA100'!$E$2:$I$2, 0)),"")</f>
        <v>Not Relevant</v>
      </c>
      <c r="G139" s="73"/>
      <c r="H139" s="73" t="str">
        <f>IF(OR(INDEX('NZS DM and CA100'!$D$4:$D$244, MATCH('Company Scorecard - Select'!$A139, 'NZS DM and CA100'!$B$4:$B$244, 0)) = "Alignment", INDEX('NZS DM and CA100'!$D$4:$D$244, MATCH('Company Scorecard - Select'!$A139, 'NZS DM and CA100'!$B$4:$B$244, 0)) = "Solutions (Al)"), INDEX('NZS DM and CA100'!$E$4:$I$244, MATCH('Company Scorecard - Select'!$A139, 'NZS DM and CA100'!$B$4:$B$244, 0),MATCH('Company Scorecard - Select'!$C$4, 'NZS DM and CA100'!$E$2:$I$2, 0)),"")</f>
        <v/>
      </c>
      <c r="I139" s="73"/>
      <c r="J139" s="73" t="str">
        <f>IF(OR(INDEX('NZS DM and CA100'!$D$4:$D$244, MATCH('Company Scorecard - Select'!$A139, 'NZS DM and CA100'!$B$4:$B$244, 0)) = "Solutions", INDEX('NZS DM and CA100'!$D$4:$D$244, MATCH('Company Scorecard - Select'!$A139, 'NZS DM and CA100'!$B$4:$B$244, 0)) = "Solutions (Al)"), INDEX('NZS DM and CA100'!$E$4:$I$244, MATCH('Company Scorecard - Select'!$A139, 'NZS DM and CA100'!$B$4:$B$244, 0),MATCH('Company Scorecard - Select'!$C$4, 'NZS DM and CA100'!$E$2:$I$2, 0)),"")</f>
        <v/>
      </c>
      <c r="K139" s="52"/>
      <c r="DO139" s="26"/>
      <c r="DP139" s="26"/>
      <c r="DQ139" s="26"/>
    </row>
    <row r="140" spans="1:121" s="24" customFormat="1" ht="12.75" customHeight="1" outlineLevel="2">
      <c r="A140" s="53" t="str">
        <f t="shared" si="3"/>
        <v>6.iii.c</v>
      </c>
      <c r="B140" s="55"/>
      <c r="C140" s="145" t="s">
        <v>141</v>
      </c>
      <c r="D140" s="143" t="str">
        <f>IFERROR(INDEX('CA100 2024 Scores'!$E$3:$I$76, MATCH('Company Scorecard - Select'!$A140, 'CA100 2024 Scores'!$A$3:$A$76, 0), MATCH('Company Scorecard - Select'!$C$4, 'CA100 2024 Scores'!$E$1:$I$1, 0)), "")</f>
        <v/>
      </c>
      <c r="E140" s="132"/>
      <c r="F140" s="73" t="str">
        <f>IF(INDEX('NZS DM and CA100'!$D$4:$D$244, MATCH('Company Scorecard - Select'!$A140, 'NZS DM and CA100'!$B$4:$B$244, 0)) = "Disclosure", INDEX('NZS DM and CA100'!$E$4:$I$244, MATCH('Company Scorecard - Select'!$A140, 'NZS DM and CA100'!$B$4:$B$244, 0),MATCH('Company Scorecard - Select'!$C$4, 'NZS DM and CA100'!$E$2:$I$2, 0)),"")</f>
        <v>Not Relevant</v>
      </c>
      <c r="G140" s="73"/>
      <c r="H140" s="73" t="str">
        <f>IF(OR(INDEX('NZS DM and CA100'!$D$4:$D$244, MATCH('Company Scorecard - Select'!$A140, 'NZS DM and CA100'!$B$4:$B$244, 0)) = "Alignment", INDEX('NZS DM and CA100'!$D$4:$D$244, MATCH('Company Scorecard - Select'!$A140, 'NZS DM and CA100'!$B$4:$B$244, 0)) = "Solutions (Al)"), INDEX('NZS DM and CA100'!$E$4:$I$244, MATCH('Company Scorecard - Select'!$A140, 'NZS DM and CA100'!$B$4:$B$244, 0),MATCH('Company Scorecard - Select'!$C$4, 'NZS DM and CA100'!$E$2:$I$2, 0)),"")</f>
        <v/>
      </c>
      <c r="I140" s="73"/>
      <c r="J140" s="73" t="str">
        <f>IF(OR(INDEX('NZS DM and CA100'!$D$4:$D$244, MATCH('Company Scorecard - Select'!$A140, 'NZS DM and CA100'!$B$4:$B$244, 0)) = "Solutions", INDEX('NZS DM and CA100'!$D$4:$D$244, MATCH('Company Scorecard - Select'!$A140, 'NZS DM and CA100'!$B$4:$B$244, 0)) = "Solutions (Al)"), INDEX('NZS DM and CA100'!$E$4:$I$244, MATCH('Company Scorecard - Select'!$A140, 'NZS DM and CA100'!$B$4:$B$244, 0),MATCH('Company Scorecard - Select'!$C$4, 'NZS DM and CA100'!$E$2:$I$2, 0)),"")</f>
        <v/>
      </c>
      <c r="K140" s="52"/>
      <c r="DO140" s="26"/>
      <c r="DP140" s="26"/>
      <c r="DQ140" s="26"/>
    </row>
    <row r="141" spans="1:121" s="24" customFormat="1" ht="12.75" customHeight="1" outlineLevel="2">
      <c r="A141" s="53" t="str">
        <f t="shared" si="3"/>
        <v>6.iii.d</v>
      </c>
      <c r="B141" s="55"/>
      <c r="C141" s="145" t="s">
        <v>142</v>
      </c>
      <c r="D141" s="143" t="str">
        <f>IFERROR(INDEX('CA100 2024 Scores'!$E$3:$I$76, MATCH('Company Scorecard - Select'!$A141, 'CA100 2024 Scores'!$A$3:$A$76, 0), MATCH('Company Scorecard - Select'!$C$4, 'CA100 2024 Scores'!$E$1:$I$1, 0)), "")</f>
        <v/>
      </c>
      <c r="E141" s="132"/>
      <c r="F141" s="73" t="str">
        <f>IF(INDEX('NZS DM and CA100'!$D$4:$D$244, MATCH('Company Scorecard - Select'!$A141, 'NZS DM and CA100'!$B$4:$B$244, 0)) = "Disclosure", INDEX('NZS DM and CA100'!$E$4:$I$244, MATCH('Company Scorecard - Select'!$A141, 'NZS DM and CA100'!$B$4:$B$244, 0),MATCH('Company Scorecard - Select'!$C$4, 'NZS DM and CA100'!$E$2:$I$2, 0)),"")</f>
        <v>Not Relevant</v>
      </c>
      <c r="G141" s="73"/>
      <c r="H141" s="73"/>
      <c r="I141" s="73"/>
      <c r="J141" s="73" t="str">
        <f>IF(OR(INDEX('NZS DM and CA100'!$D$4:$D$244, MATCH('Company Scorecard - Select'!$A141, 'NZS DM and CA100'!$B$4:$B$244, 0)) = "Solutions", INDEX('NZS DM and CA100'!$D$4:$D$244, MATCH('Company Scorecard - Select'!$A141, 'NZS DM and CA100'!$B$4:$B$244, 0)) = "Solutions (Al)"), INDEX('NZS DM and CA100'!$E$4:$I$244, MATCH('Company Scorecard - Select'!$A141, 'NZS DM and CA100'!$B$4:$B$244, 0),MATCH('Company Scorecard - Select'!$C$4, 'NZS DM and CA100'!$E$2:$I$2, 0)),"")</f>
        <v/>
      </c>
      <c r="K141" s="52"/>
      <c r="DO141" s="26"/>
      <c r="DP141" s="26"/>
      <c r="DQ141" s="26"/>
    </row>
    <row r="142" spans="1:121" s="24" customFormat="1" ht="12.75" customHeight="1" outlineLevel="2">
      <c r="A142" s="53" t="str">
        <f t="shared" si="3"/>
        <v>6.iii.e</v>
      </c>
      <c r="B142" s="55"/>
      <c r="C142" s="145" t="s">
        <v>143</v>
      </c>
      <c r="D142" s="143" t="str">
        <f>IFERROR(INDEX('CA100 2024 Scores'!$E$3:$I$76, MATCH('Company Scorecard - Select'!$A142, 'CA100 2024 Scores'!$A$3:$A$76, 0), MATCH('Company Scorecard - Select'!$C$4, 'CA100 2024 Scores'!$E$1:$I$1, 0)), "")</f>
        <v/>
      </c>
      <c r="E142" s="132"/>
      <c r="F142" s="73" t="str">
        <f>IF(INDEX('NZS DM and CA100'!$D$4:$D$244, MATCH('Company Scorecard - Select'!$A142, 'NZS DM and CA100'!$B$4:$B$244, 0)) = "Disclosure", INDEX('NZS DM and CA100'!$E$4:$I$244, MATCH('Company Scorecard - Select'!$A142, 'NZS DM and CA100'!$B$4:$B$244, 0),MATCH('Company Scorecard - Select'!$C$4, 'NZS DM and CA100'!$E$2:$I$2, 0)),"")</f>
        <v>Not Relevant</v>
      </c>
      <c r="G142" s="73"/>
      <c r="H142" s="73" t="str">
        <f>IF(OR(INDEX('NZS DM and CA100'!$D$4:$D$244, MATCH('Company Scorecard - Select'!$A142, 'NZS DM and CA100'!$B$4:$B$244, 0)) = "Alignment", INDEX('NZS DM and CA100'!$D$4:$D$244, MATCH('Company Scorecard - Select'!$A142, 'NZS DM and CA100'!$B$4:$B$244, 0)) = "Solutions (Al)"), INDEX('NZS DM and CA100'!$E$4:$I$244, MATCH('Company Scorecard - Select'!$A142, 'NZS DM and CA100'!$B$4:$B$244, 0),MATCH('Company Scorecard - Select'!$C$4, 'NZS DM and CA100'!$E$2:$I$2, 0)),"")</f>
        <v/>
      </c>
      <c r="I142" s="73"/>
      <c r="J142" s="73" t="str">
        <f>IF(OR(INDEX('NZS DM and CA100'!$D$4:$D$244, MATCH('Company Scorecard - Select'!$A142, 'NZS DM and CA100'!$B$4:$B$244, 0)) = "Solutions", INDEX('NZS DM and CA100'!$D$4:$D$244, MATCH('Company Scorecard - Select'!$A142, 'NZS DM and CA100'!$B$4:$B$244, 0)) = "Solutions (Al)"), INDEX('NZS DM and CA100'!$E$4:$I$244, MATCH('Company Scorecard - Select'!$A142, 'NZS DM and CA100'!$B$4:$B$244, 0),MATCH('Company Scorecard - Select'!$C$4, 'NZS DM and CA100'!$E$2:$I$2, 0)),"")</f>
        <v/>
      </c>
      <c r="K142" s="52"/>
      <c r="DO142" s="26"/>
      <c r="DP142" s="26"/>
      <c r="DQ142" s="26"/>
    </row>
    <row r="143" spans="1:121" s="24" customFormat="1" ht="12.75" customHeight="1" outlineLevel="1">
      <c r="A143" s="51" t="str">
        <f t="shared" si="3"/>
        <v>6.iii.f</v>
      </c>
      <c r="B143" s="55"/>
      <c r="C143" s="145" t="s">
        <v>144</v>
      </c>
      <c r="D143" s="143" t="str">
        <f>IFERROR(INDEX('CA100 2024 Scores'!$E$3:$I$76, MATCH('Company Scorecard - Select'!$A143, 'CA100 2024 Scores'!$A$3:$A$76, 0), MATCH('Company Scorecard - Select'!$C$4, 'CA100 2024 Scores'!$E$1:$I$1, 0)), "")</f>
        <v/>
      </c>
      <c r="E143" s="132"/>
      <c r="F143" s="73" t="str">
        <f>IF(INDEX('NZS DM and CA100'!$D$4:$D$244, MATCH('Company Scorecard - Select'!$A143, 'NZS DM and CA100'!$B$4:$B$244, 0)) = "Disclosure", INDEX('NZS DM and CA100'!$E$4:$I$244, MATCH('Company Scorecard - Select'!$A143, 'NZS DM and CA100'!$B$4:$B$244, 0),MATCH('Company Scorecard - Select'!$C$4, 'NZS DM and CA100'!$E$2:$I$2, 0)),"")</f>
        <v>Not Relevant</v>
      </c>
      <c r="G143" s="73"/>
      <c r="H143" s="73" t="str">
        <f>IF(OR(INDEX('NZS DM and CA100'!$D$4:$D$244, MATCH('Company Scorecard - Select'!$A143, 'NZS DM and CA100'!$B$4:$B$244, 0)) = "Alignment", INDEX('NZS DM and CA100'!$D$4:$D$244, MATCH('Company Scorecard - Select'!$A143, 'NZS DM and CA100'!$B$4:$B$244, 0)) = "Solutions (Al)"), INDEX('NZS DM and CA100'!$E$4:$I$244, MATCH('Company Scorecard - Select'!$A143, 'NZS DM and CA100'!$B$4:$B$244, 0),MATCH('Company Scorecard - Select'!$C$4, 'NZS DM and CA100'!$E$2:$I$2, 0)),"")</f>
        <v/>
      </c>
      <c r="I143" s="73"/>
      <c r="J143" s="73" t="str">
        <f>IF(OR(INDEX('NZS DM and CA100'!$D$4:$D$244, MATCH('Company Scorecard - Select'!$A143, 'NZS DM and CA100'!$B$4:$B$244, 0)) = "Solutions", INDEX('NZS DM and CA100'!$D$4:$D$244, MATCH('Company Scorecard - Select'!$A143, 'NZS DM and CA100'!$B$4:$B$244, 0)) = "Solutions (Al)"), INDEX('NZS DM and CA100'!$E$4:$I$244, MATCH('Company Scorecard - Select'!$A143, 'NZS DM and CA100'!$B$4:$B$244, 0),MATCH('Company Scorecard - Select'!$C$4, 'NZS DM and CA100'!$E$2:$I$2, 0)),"")</f>
        <v/>
      </c>
      <c r="K143" s="52"/>
      <c r="DO143" s="26"/>
      <c r="DP143" s="26"/>
      <c r="DQ143" s="26"/>
    </row>
    <row r="144" spans="1:121" s="24" customFormat="1" ht="12.75" customHeight="1" outlineLevel="2">
      <c r="A144" s="53" t="str">
        <f>LEFT(C144,FIND(":",C144)-1)</f>
        <v>6.iv</v>
      </c>
      <c r="B144" s="55"/>
      <c r="C144" s="147" t="s">
        <v>145</v>
      </c>
      <c r="D144" s="143" t="str">
        <f>IFERROR(INDEX('CA100 2024 Scores'!$E$3:$I$76, MATCH('Company Scorecard - Select'!$A144, 'CA100 2024 Scores'!$A$3:$A$76, 0), MATCH('Company Scorecard - Select'!$C$4, 'CA100 2024 Scores'!$E$1:$I$1, 0)), "")</f>
        <v/>
      </c>
      <c r="E144" s="132"/>
      <c r="F144" s="73">
        <f>AVERAGE(F145)</f>
        <v>1</v>
      </c>
      <c r="G144" s="73"/>
      <c r="H144" s="73" t="str">
        <f>IF(OR(INDEX('NZS DM and CA100'!$D$4:$D$244, MATCH('Company Scorecard - Select'!$A144, 'NZS DM and CA100'!$B$4:$B$244, 0)) = "Alignment", INDEX('NZS DM and CA100'!$D$4:$D$244, MATCH('Company Scorecard - Select'!$A144, 'NZS DM and CA100'!$B$4:$B$244, 0)) = "Solutions (Al)"), INDEX('NZS DM and CA100'!$E$4:$I$244, MATCH('Company Scorecard - Select'!$A144, 'NZS DM and CA100'!$B$4:$B$244, 0),MATCH('Company Scorecard - Select'!$C$4, 'NZS DM and CA100'!$E$2:$I$2, 0)),"")</f>
        <v/>
      </c>
      <c r="I144" s="73"/>
      <c r="J144" s="73" t="str">
        <f>IF(OR(INDEX('NZS DM and CA100'!$D$4:$D$244, MATCH('Company Scorecard - Select'!$A144, 'NZS DM and CA100'!$B$4:$B$244, 0)) = "Solutions", INDEX('NZS DM and CA100'!$D$4:$D$244, MATCH('Company Scorecard - Select'!$A144, 'NZS DM and CA100'!$B$4:$B$244, 0)) = "Solutions (Al)"), INDEX('NZS DM and CA100'!$E$4:$I$244, MATCH('Company Scorecard - Select'!$A144, 'NZS DM and CA100'!$B$4:$B$244, 0),MATCH('Company Scorecard - Select'!$C$4, 'NZS DM and CA100'!$E$2:$I$2, 0)),"")</f>
        <v/>
      </c>
      <c r="K144" s="52"/>
      <c r="DO144" s="26"/>
      <c r="DP144" s="26"/>
      <c r="DQ144" s="26"/>
    </row>
    <row r="145" spans="1:121" s="24" customFormat="1" ht="12.75" customHeight="1" outlineLevel="2">
      <c r="A145" s="53" t="str">
        <f t="shared" si="3"/>
        <v>6.iv.a</v>
      </c>
      <c r="B145" s="55"/>
      <c r="C145" s="145" t="s">
        <v>146</v>
      </c>
      <c r="D145" s="143" t="str">
        <f>IFERROR(INDEX('CA100 2024 Scores'!$E$3:$I$76, MATCH('Company Scorecard - Select'!$A145, 'CA100 2024 Scores'!$A$3:$A$76, 0), MATCH('Company Scorecard - Select'!$C$4, 'CA100 2024 Scores'!$E$1:$I$1, 0)), "")</f>
        <v/>
      </c>
      <c r="E145" s="132"/>
      <c r="F145" s="73">
        <f>IF(INDEX('NZS DM and CA100'!$D$4:$D$244, MATCH('Company Scorecard - Select'!$A145, 'NZS DM and CA100'!$B$4:$B$244, 0)) = "Disclosure", INDEX('NZS DM and CA100'!$E$4:$I$244, MATCH('Company Scorecard - Select'!$A145, 'NZS DM and CA100'!$B$4:$B$244, 0),MATCH('Company Scorecard - Select'!$C$4, 'NZS DM and CA100'!$E$2:$I$2, 0)),"")</f>
        <v>1</v>
      </c>
      <c r="G145" s="73"/>
      <c r="H145" s="73" t="str">
        <f>IF(OR(INDEX('NZS DM and CA100'!$D$4:$D$244, MATCH('Company Scorecard - Select'!$A145, 'NZS DM and CA100'!$B$4:$B$244, 0)) = "Alignment", INDEX('NZS DM and CA100'!$D$4:$D$244, MATCH('Company Scorecard - Select'!$A145, 'NZS DM and CA100'!$B$4:$B$244, 0)) = "Solutions (Al)"), INDEX('NZS DM and CA100'!$E$4:$I$244, MATCH('Company Scorecard - Select'!$A145, 'NZS DM and CA100'!$B$4:$B$244, 0),MATCH('Company Scorecard - Select'!$C$4, 'NZS DM and CA100'!$E$2:$I$2, 0)),"")</f>
        <v/>
      </c>
      <c r="I145" s="73"/>
      <c r="J145" s="73" t="str">
        <f>IF(OR(INDEX('NZS DM and CA100'!$D$4:$D$244, MATCH('Company Scorecard - Select'!$A145, 'NZS DM and CA100'!$B$4:$B$244, 0)) = "Solutions", INDEX('NZS DM and CA100'!$D$4:$D$244, MATCH('Company Scorecard - Select'!$A145, 'NZS DM and CA100'!$B$4:$B$244, 0)) = "Solutions (Al)"), INDEX('NZS DM and CA100'!$E$4:$I$244, MATCH('Company Scorecard - Select'!$A145, 'NZS DM and CA100'!$B$4:$B$244, 0),MATCH('Company Scorecard - Select'!$C$4, 'NZS DM and CA100'!$E$2:$I$2, 0)),"")</f>
        <v/>
      </c>
      <c r="K145" s="52"/>
      <c r="DO145" s="26"/>
      <c r="DP145" s="26"/>
      <c r="DQ145" s="26"/>
    </row>
    <row r="146" spans="1:121" s="24" customFormat="1" ht="12.75" customHeight="1" outlineLevel="2">
      <c r="A146" s="53" t="str">
        <f>LEFT(C146,FIND(":",C146)-1)</f>
        <v>6.v</v>
      </c>
      <c r="B146" s="55"/>
      <c r="C146" s="147" t="s">
        <v>147</v>
      </c>
      <c r="D146" s="143"/>
      <c r="E146" s="132"/>
      <c r="F146" s="73">
        <f>IFERROR(AVERAGE(F147:F148),"N/A")</f>
        <v>0</v>
      </c>
      <c r="G146" s="73"/>
      <c r="H146" s="73" t="str">
        <f>IF(OR(INDEX('NZS DM and CA100'!$D$4:$D$244, MATCH('Company Scorecard - Select'!$A146, 'NZS DM and CA100'!$B$4:$B$244, 0)) = "Alignment", INDEX('NZS DM and CA100'!$D$4:$D$244, MATCH('Company Scorecard - Select'!$A146, 'NZS DM and CA100'!$B$4:$B$244, 0)) = "Solutions (Al)"), INDEX('NZS DM and CA100'!$E$4:$I$244, MATCH('Company Scorecard - Select'!$A146, 'NZS DM and CA100'!$B$4:$B$244, 0),MATCH('Company Scorecard - Select'!$C$4, 'NZS DM and CA100'!$E$2:$I$2, 0)),"")</f>
        <v/>
      </c>
      <c r="I146" s="73"/>
      <c r="J146" s="73" t="str">
        <f>IF(OR(INDEX('NZS DM and CA100'!$D$4:$D$244, MATCH('Company Scorecard - Select'!$A146, 'NZS DM and CA100'!$B$4:$B$244, 0)) = "Solutions", INDEX('NZS DM and CA100'!$D$4:$D$244, MATCH('Company Scorecard - Select'!$A146, 'NZS DM and CA100'!$B$4:$B$244, 0)) = "Solutions (Al)"), INDEX('NZS DM and CA100'!$E$4:$I$244, MATCH('Company Scorecard - Select'!$A146, 'NZS DM and CA100'!$B$4:$B$244, 0),MATCH('Company Scorecard - Select'!$C$4, 'NZS DM and CA100'!$E$2:$I$2, 0)),"")</f>
        <v/>
      </c>
      <c r="K146" s="52"/>
      <c r="DO146" s="26"/>
      <c r="DP146" s="26"/>
      <c r="DQ146" s="26"/>
    </row>
    <row r="147" spans="1:121" s="24" customFormat="1" ht="12.75" customHeight="1" outlineLevel="2">
      <c r="A147" s="53" t="str">
        <f t="shared" si="3"/>
        <v>6.v.a</v>
      </c>
      <c r="B147" s="55"/>
      <c r="C147" s="145" t="s">
        <v>148</v>
      </c>
      <c r="D147" s="143"/>
      <c r="E147" s="132"/>
      <c r="F147" s="73">
        <f>IF(INDEX('NZS DM and CA100'!$D$4:$D$244, MATCH('Company Scorecard - Select'!$A147, 'NZS DM and CA100'!$B$4:$B$244, 0)) = "Disclosure", INDEX('NZS DM and CA100'!$E$4:$I$244, MATCH('Company Scorecard - Select'!$A147, 'NZS DM and CA100'!$B$4:$B$244, 0),MATCH('Company Scorecard - Select'!$C$4, 'NZS DM and CA100'!$E$2:$I$2, 0)),"")</f>
        <v>0</v>
      </c>
      <c r="G147" s="73"/>
      <c r="H147" s="73" t="str">
        <f>IF(OR(INDEX('NZS DM and CA100'!$D$4:$D$244, MATCH('Company Scorecard - Select'!$A147, 'NZS DM and CA100'!$B$4:$B$244, 0)) = "Alignment", INDEX('NZS DM and CA100'!$D$4:$D$244, MATCH('Company Scorecard - Select'!$A147, 'NZS DM and CA100'!$B$4:$B$244, 0)) = "Solutions (Al)"), INDEX('NZS DM and CA100'!$E$4:$I$244, MATCH('Company Scorecard - Select'!$A147, 'NZS DM and CA100'!$B$4:$B$244, 0),MATCH('Company Scorecard - Select'!$C$4, 'NZS DM and CA100'!$E$2:$I$2, 0)),"")</f>
        <v/>
      </c>
      <c r="I147" s="73"/>
      <c r="J147" s="73" t="str">
        <f>IF(OR(INDEX('NZS DM and CA100'!$D$4:$D$244, MATCH('Company Scorecard - Select'!$A147, 'NZS DM and CA100'!$B$4:$B$244, 0)) = "Solutions", INDEX('NZS DM and CA100'!$D$4:$D$244, MATCH('Company Scorecard - Select'!$A147, 'NZS DM and CA100'!$B$4:$B$244, 0)) = "Solutions (Al)"), INDEX('NZS DM and CA100'!$E$4:$I$244, MATCH('Company Scorecard - Select'!$A147, 'NZS DM and CA100'!$B$4:$B$244, 0),MATCH('Company Scorecard - Select'!$C$4, 'NZS DM and CA100'!$E$2:$I$2, 0)),"")</f>
        <v/>
      </c>
      <c r="K147" s="52"/>
      <c r="DO147" s="26"/>
      <c r="DP147" s="26"/>
      <c r="DQ147" s="26"/>
    </row>
    <row r="148" spans="1:121" s="24" customFormat="1" ht="12.75" customHeight="1" outlineLevel="2">
      <c r="A148" s="53" t="str">
        <f t="shared" si="3"/>
        <v>6.v.b</v>
      </c>
      <c r="B148" s="55"/>
      <c r="C148" s="145" t="s">
        <v>149</v>
      </c>
      <c r="D148" s="143"/>
      <c r="E148" s="132"/>
      <c r="F148" s="73">
        <f>IF(INDEX('NZS DM and CA100'!$D$4:$D$244, MATCH('Company Scorecard - Select'!$A148, 'NZS DM and CA100'!$B$4:$B$244, 0)) = "Disclosure", INDEX('NZS DM and CA100'!$E$4:$I$244, MATCH('Company Scorecard - Select'!$A148, 'NZS DM and CA100'!$B$4:$B$244, 0),MATCH('Company Scorecard - Select'!$C$4, 'NZS DM and CA100'!$E$2:$I$2, 0)),"")</f>
        <v>0</v>
      </c>
      <c r="G148" s="73"/>
      <c r="H148" s="73" t="str">
        <f>IF(OR(INDEX('NZS DM and CA100'!$D$4:$D$244, MATCH('Company Scorecard - Select'!$A148, 'NZS DM and CA100'!$B$4:$B$244, 0)) = "Alignment", INDEX('NZS DM and CA100'!$D$4:$D$244, MATCH('Company Scorecard - Select'!$A148, 'NZS DM and CA100'!$B$4:$B$244, 0)) = "Solutions (Al)"), INDEX('NZS DM and CA100'!$E$4:$I$244, MATCH('Company Scorecard - Select'!$A148, 'NZS DM and CA100'!$B$4:$B$244, 0),MATCH('Company Scorecard - Select'!$C$4, 'NZS DM and CA100'!$E$2:$I$2, 0)),"")</f>
        <v/>
      </c>
      <c r="I148" s="73"/>
      <c r="J148" s="73" t="str">
        <f>IF(OR(INDEX('NZS DM and CA100'!$D$4:$D$244, MATCH('Company Scorecard - Select'!$A148, 'NZS DM and CA100'!$B$4:$B$244, 0)) = "Solutions", INDEX('NZS DM and CA100'!$D$4:$D$244, MATCH('Company Scorecard - Select'!$A148, 'NZS DM and CA100'!$B$4:$B$244, 0)) = "Solutions (Al)"), INDEX('NZS DM and CA100'!$E$4:$I$244, MATCH('Company Scorecard - Select'!$A148, 'NZS DM and CA100'!$B$4:$B$244, 0),MATCH('Company Scorecard - Select'!$C$4, 'NZS DM and CA100'!$E$2:$I$2, 0)),"")</f>
        <v/>
      </c>
      <c r="K148" s="52"/>
      <c r="DO148" s="26"/>
      <c r="DP148" s="26"/>
      <c r="DQ148" s="26"/>
    </row>
    <row r="149" spans="1:121" s="24" customFormat="1" ht="5.25" customHeight="1" thickBot="1">
      <c r="B149" s="56"/>
      <c r="C149" s="99" t="s">
        <v>41</v>
      </c>
      <c r="D149" s="142" t="str">
        <f>IFERROR(INDEX('CA100 2024 Scores'!$E$3:$I$76, MATCH('Company Scorecard - Select'!$A149, 'CA100 2024 Scores'!$A$3:$A$76, 0), MATCH('Company Scorecard - Select'!$C$4, 'CA100 2024 Scores'!$E$1:$I$1, 0)), "")</f>
        <v/>
      </c>
      <c r="E149" s="131"/>
      <c r="F149" s="134"/>
      <c r="G149" s="134"/>
      <c r="H149" s="134"/>
      <c r="I149" s="134"/>
      <c r="J149" s="134"/>
      <c r="K149" s="57"/>
      <c r="DO149" s="26"/>
      <c r="DP149" s="26"/>
      <c r="DQ149" s="26"/>
    </row>
    <row r="150" spans="1:121" customFormat="1" ht="5.25" customHeight="1">
      <c r="A150" s="24"/>
      <c r="B150" s="49"/>
      <c r="C150" s="117"/>
      <c r="D150" s="117" t="str">
        <f>IFERROR(INDEX('CA100 2024 Scores'!$E$3:$I$76, MATCH('Company Scorecard - Select'!$A150, 'CA100 2024 Scores'!$A$3:$A$76, 0), MATCH('Company Scorecard - Select'!$C$4, 'CA100 2024 Scores'!$E$1:$I$1, 0)), "")</f>
        <v/>
      </c>
      <c r="E150" s="132"/>
      <c r="F150" s="132"/>
      <c r="G150" s="132"/>
      <c r="H150" s="132"/>
      <c r="I150" s="132"/>
      <c r="J150" s="132"/>
      <c r="K150" s="50"/>
      <c r="L150" s="24"/>
      <c r="M150" s="24"/>
      <c r="DO150" s="26"/>
      <c r="DP150" s="26"/>
      <c r="DQ150" s="26"/>
    </row>
    <row r="151" spans="1:121" s="24" customFormat="1" ht="12.75" customHeight="1">
      <c r="A151" s="51">
        <v>7</v>
      </c>
      <c r="B151" s="54"/>
      <c r="C151" s="104" t="str">
        <f>'[1]CA100 2024 Scores'!$B$50</f>
        <v xml:space="preserve">Indicator 7: Climate Policy Engagement </v>
      </c>
      <c r="D151" s="143" t="str">
        <f>IFERROR(INDEX('CA100 2024 Scores'!$E$3:$I$76, MATCH('Company Scorecard - Select'!$A151, 'CA100 2024 Scores'!$A$3:$A$76, 0), MATCH('Company Scorecard - Select'!$C$4, 'CA100 2024 Scores'!$E$1:$I$1, 0)), "")</f>
        <v>Partial</v>
      </c>
      <c r="E151" s="132"/>
      <c r="F151" s="68">
        <f>SUM(F153,F157)/COUNT(F153,F157)</f>
        <v>0.25</v>
      </c>
      <c r="G151" s="135"/>
      <c r="H151" s="68"/>
      <c r="I151" s="135"/>
      <c r="J151" s="68"/>
      <c r="K151" s="52"/>
      <c r="DO151" s="26"/>
      <c r="DP151" s="26"/>
      <c r="DQ151" s="26"/>
    </row>
    <row r="152" spans="1:121" s="24" customFormat="1" ht="12.75" customHeight="1">
      <c r="A152" s="51"/>
      <c r="B152" s="54"/>
      <c r="C152" s="146"/>
      <c r="D152" s="143"/>
      <c r="E152" s="132"/>
      <c r="F152" s="136"/>
      <c r="G152" s="135"/>
      <c r="H152" s="136"/>
      <c r="I152" s="135"/>
      <c r="J152" s="136"/>
      <c r="K152" s="52"/>
      <c r="DO152" s="26"/>
      <c r="DP152" s="26"/>
      <c r="DQ152" s="26"/>
    </row>
    <row r="153" spans="1:121" s="24" customFormat="1" ht="12.75" customHeight="1" outlineLevel="1">
      <c r="A153" s="51">
        <v>7.1</v>
      </c>
      <c r="B153" s="54"/>
      <c r="C153" s="149" t="s">
        <v>150</v>
      </c>
      <c r="D153" s="92" t="str">
        <f>IFERROR(INDEX('CA100 2024 Scores'!$E$3:$I$76, MATCH('Company Scorecard - Select'!$A153, 'CA100 2024 Scores'!$A$3:$A$76, 0), MATCH('Company Scorecard - Select'!$C$4, 'CA100 2024 Scores'!$E$1:$I$1, 0)), "")</f>
        <v>N</v>
      </c>
      <c r="E153" s="132"/>
      <c r="F153" s="73">
        <f>SUM(F154:F156)/COUNT(F154:F156)</f>
        <v>0</v>
      </c>
      <c r="G153" s="73"/>
      <c r="H153" s="73"/>
      <c r="I153" s="73"/>
      <c r="J153" s="73" t="str">
        <f>IF(OR(INDEX('NZS DM and CA100'!$D$4:$D$244, MATCH('Company Scorecard - Select'!$A153, 'NZS DM and CA100'!$B$4:$B$244, 0)) = "Solutions", INDEX('NZS DM and CA100'!$D$4:$D$244, MATCH('Company Scorecard - Select'!$A153, 'NZS DM and CA100'!$B$4:$B$244, 0)) = "Solutions (Al)"), INDEX('NZS DM and CA100'!$E$4:$I$244, MATCH('Company Scorecard - Select'!$A153, 'NZS DM and CA100'!$B$4:$B$244, 0),MATCH('Company Scorecard - Select'!$C$4, 'NZS DM and CA100'!$E$2:$I$2, 0)),"")</f>
        <v/>
      </c>
      <c r="K153" s="52"/>
      <c r="DO153" s="26"/>
      <c r="DP153" s="26"/>
      <c r="DQ153" s="26"/>
    </row>
    <row r="154" spans="1:121" s="24" customFormat="1" ht="12.75" customHeight="1" outlineLevel="2">
      <c r="A154" s="53" t="s">
        <v>151</v>
      </c>
      <c r="B154" s="54"/>
      <c r="C154" s="122" t="s">
        <v>152</v>
      </c>
      <c r="D154" s="92" t="str">
        <f>IFERROR(INDEX('CA100 2024 Scores'!$E$3:$I$76, MATCH('Company Scorecard - Select'!$A154, 'CA100 2024 Scores'!$A$3:$A$76, 0), MATCH('Company Scorecard - Select'!$C$4, 'CA100 2024 Scores'!$E$1:$I$1, 0)), "")</f>
        <v>N</v>
      </c>
      <c r="E154" s="132"/>
      <c r="F154" s="73">
        <f>IF(INDEX('NZS DM and CA100'!$D$4:$D$244, MATCH('Company Scorecard - Select'!$A154, 'NZS DM and CA100'!$B$4:$B$244, 0)) = "Disclosure", INDEX('NZS DM and CA100'!$E$4:$I$244, MATCH('Company Scorecard - Select'!$A154, 'NZS DM and CA100'!$B$4:$B$244, 0),MATCH('Company Scorecard - Select'!$C$4, 'NZS DM and CA100'!$E$2:$I$2, 0)),"N/A")</f>
        <v>0</v>
      </c>
      <c r="G154" s="73"/>
      <c r="H154" s="73" t="str">
        <f>IF(OR(INDEX('NZS DM and CA100'!$D$4:$D$244, MATCH('Company Scorecard - Select'!$A154, 'NZS DM and CA100'!$B$4:$B$244, 0)) = "Alignment", INDEX('NZS DM and CA100'!$D$4:$D$244, MATCH('Company Scorecard - Select'!$A154, 'NZS DM and CA100'!$B$4:$B$244, 0)) = "Solutions (Al)"), INDEX('NZS DM and CA100'!$E$4:$I$244, MATCH('Company Scorecard - Select'!$A154, 'NZS DM and CA100'!$B$4:$B$244, 0),MATCH('Company Scorecard - Select'!$C$4, 'NZS DM and CA100'!$E$2:$I$2, 0)),"")</f>
        <v/>
      </c>
      <c r="I154" s="73"/>
      <c r="J154" s="73" t="str">
        <f>IF(OR(INDEX('NZS DM and CA100'!$D$4:$D$244, MATCH('Company Scorecard - Select'!$A154, 'NZS DM and CA100'!$B$4:$B$244, 0)) = "Solutions", INDEX('NZS DM and CA100'!$D$4:$D$244, MATCH('Company Scorecard - Select'!$A154, 'NZS DM and CA100'!$B$4:$B$244, 0)) = "Solutions (Al)"), INDEX('NZS DM and CA100'!$E$4:$I$244, MATCH('Company Scorecard - Select'!$A154, 'NZS DM and CA100'!$B$4:$B$244, 0),MATCH('Company Scorecard - Select'!$C$4, 'NZS DM and CA100'!$E$2:$I$2, 0)),"")</f>
        <v/>
      </c>
      <c r="K154" s="52"/>
      <c r="DO154" s="26"/>
      <c r="DP154" s="26"/>
      <c r="DQ154" s="26"/>
    </row>
    <row r="155" spans="1:121" s="24" customFormat="1" ht="12.75" customHeight="1" outlineLevel="2">
      <c r="A155" s="53" t="s">
        <v>153</v>
      </c>
      <c r="B155" s="54"/>
      <c r="C155" s="122" t="s">
        <v>154</v>
      </c>
      <c r="D155" s="92" t="str">
        <f>IFERROR(INDEX('CA100 2024 Scores'!$E$3:$I$76, MATCH('Company Scorecard - Select'!$A155, 'CA100 2024 Scores'!$A$3:$A$76, 0), MATCH('Company Scorecard - Select'!$C$4, 'CA100 2024 Scores'!$E$1:$I$1, 0)), "")</f>
        <v>N</v>
      </c>
      <c r="E155" s="132"/>
      <c r="F155" s="73">
        <f>IF(INDEX('NZS DM and CA100'!$D$4:$D$244, MATCH('Company Scorecard - Select'!$A155, 'NZS DM and CA100'!$B$4:$B$244, 0)) = "Disclosure", INDEX('NZS DM and CA100'!$E$4:$I$244, MATCH('Company Scorecard - Select'!$A155, 'NZS DM and CA100'!$B$4:$B$244, 0),MATCH('Company Scorecard - Select'!$C$4, 'NZS DM and CA100'!$E$2:$I$2, 0)),"N/A")</f>
        <v>0</v>
      </c>
      <c r="G155" s="73"/>
      <c r="H155" s="73" t="str">
        <f>IF(OR(INDEX('NZS DM and CA100'!$D$4:$D$244, MATCH('Company Scorecard - Select'!$A155, 'NZS DM and CA100'!$B$4:$B$244, 0)) = "Alignment", INDEX('NZS DM and CA100'!$D$4:$D$244, MATCH('Company Scorecard - Select'!$A155, 'NZS DM and CA100'!$B$4:$B$244, 0)) = "Solutions (Al)"), INDEX('NZS DM and CA100'!$E$4:$I$244, MATCH('Company Scorecard - Select'!$A155, 'NZS DM and CA100'!$B$4:$B$244, 0),MATCH('Company Scorecard - Select'!$C$4, 'NZS DM and CA100'!$E$2:$I$2, 0)),"")</f>
        <v/>
      </c>
      <c r="I155" s="73"/>
      <c r="J155" s="73" t="str">
        <f>IF(OR(INDEX('NZS DM and CA100'!$D$4:$D$244, MATCH('Company Scorecard - Select'!$A155, 'NZS DM and CA100'!$B$4:$B$244, 0)) = "Solutions", INDEX('NZS DM and CA100'!$D$4:$D$244, MATCH('Company Scorecard - Select'!$A155, 'NZS DM and CA100'!$B$4:$B$244, 0)) = "Solutions (Al)"), INDEX('NZS DM and CA100'!$E$4:$I$244, MATCH('Company Scorecard - Select'!$A155, 'NZS DM and CA100'!$B$4:$B$244, 0),MATCH('Company Scorecard - Select'!$C$4, 'NZS DM and CA100'!$E$2:$I$2, 0)),"")</f>
        <v/>
      </c>
      <c r="K155" s="52"/>
      <c r="DO155" s="26"/>
      <c r="DP155" s="26"/>
      <c r="DQ155" s="26"/>
    </row>
    <row r="156" spans="1:121" s="24" customFormat="1" ht="12.75" customHeight="1" outlineLevel="2">
      <c r="A156" s="53" t="s">
        <v>155</v>
      </c>
      <c r="B156" s="54"/>
      <c r="C156" s="122" t="s">
        <v>156</v>
      </c>
      <c r="D156" s="92" t="str">
        <f>IFERROR(INDEX('CA100 2024 Scores'!$E$3:$I$76, MATCH('Company Scorecard - Select'!$A156, 'CA100 2024 Scores'!$A$3:$A$76, 0), MATCH('Company Scorecard - Select'!$C$4, 'CA100 2024 Scores'!$E$1:$I$1, 0)), "")</f>
        <v>N</v>
      </c>
      <c r="E156" s="132"/>
      <c r="F156" s="73">
        <f>IF(INDEX('NZS DM and CA100'!$D$4:$D$244, MATCH('Company Scorecard - Select'!$A156, 'NZS DM and CA100'!$B$4:$B$244, 0)) = "Disclosure", INDEX('NZS DM and CA100'!$E$4:$I$244, MATCH('Company Scorecard - Select'!$A156, 'NZS DM and CA100'!$B$4:$B$244, 0),MATCH('Company Scorecard - Select'!$C$4, 'NZS DM and CA100'!$E$2:$I$2, 0)),"N/A")</f>
        <v>0</v>
      </c>
      <c r="G156" s="73"/>
      <c r="H156" s="73" t="str">
        <f>IF(OR(INDEX('NZS DM and CA100'!$D$4:$D$244, MATCH('Company Scorecard - Select'!$A156, 'NZS DM and CA100'!$B$4:$B$244, 0)) = "Alignment", INDEX('NZS DM and CA100'!$D$4:$D$244, MATCH('Company Scorecard - Select'!$A156, 'NZS DM and CA100'!$B$4:$B$244, 0)) = "Solutions (Al)"), INDEX('NZS DM and CA100'!$E$4:$I$244, MATCH('Company Scorecard - Select'!$A156, 'NZS DM and CA100'!$B$4:$B$244, 0),MATCH('Company Scorecard - Select'!$C$4, 'NZS DM and CA100'!$E$2:$I$2, 0)),"")</f>
        <v/>
      </c>
      <c r="I156" s="73"/>
      <c r="J156" s="73" t="str">
        <f>IF(OR(INDEX('NZS DM and CA100'!$D$4:$D$244, MATCH('Company Scorecard - Select'!$A156, 'NZS DM and CA100'!$B$4:$B$244, 0)) = "Solutions", INDEX('NZS DM and CA100'!$D$4:$D$244, MATCH('Company Scorecard - Select'!$A156, 'NZS DM and CA100'!$B$4:$B$244, 0)) = "Solutions (Al)"), INDEX('NZS DM and CA100'!$E$4:$I$244, MATCH('Company Scorecard - Select'!$A156, 'NZS DM and CA100'!$B$4:$B$244, 0),MATCH('Company Scorecard - Select'!$C$4, 'NZS DM and CA100'!$E$2:$I$2, 0)),"")</f>
        <v/>
      </c>
      <c r="K156" s="52"/>
      <c r="DO156" s="26"/>
      <c r="DP156" s="26"/>
      <c r="DQ156" s="26"/>
    </row>
    <row r="157" spans="1:121" s="24" customFormat="1" ht="12.75" customHeight="1" outlineLevel="1">
      <c r="A157" s="51">
        <v>7.2</v>
      </c>
      <c r="B157" s="54"/>
      <c r="C157" s="149" t="s">
        <v>157</v>
      </c>
      <c r="D157" s="92" t="str">
        <f>IFERROR(INDEX('CA100 2024 Scores'!$E$3:$I$76, MATCH('Company Scorecard - Select'!$A157, 'CA100 2024 Scores'!$A$3:$A$76, 0), MATCH('Company Scorecard - Select'!$C$4, 'CA100 2024 Scores'!$E$1:$I$1, 0)), "")</f>
        <v>Partial</v>
      </c>
      <c r="E157" s="132"/>
      <c r="F157" s="73">
        <f>SUM(F158:F159)/COUNT(F158:F159)</f>
        <v>0.5</v>
      </c>
      <c r="G157" s="73"/>
      <c r="H157" s="73" t="str">
        <f>IF(OR(INDEX('NZS DM and CA100'!$D$4:$D$244, MATCH('Company Scorecard - Select'!$A157, 'NZS DM and CA100'!$B$4:$B$244, 0)) = "Alignment", INDEX('NZS DM and CA100'!$D$4:$D$244, MATCH('Company Scorecard - Select'!$A157, 'NZS DM and CA100'!$B$4:$B$244, 0)) = "Solutions (Al)"), INDEX('NZS DM and CA100'!$E$4:$I$244, MATCH('Company Scorecard - Select'!$A157, 'NZS DM and CA100'!$B$4:$B$244, 0),MATCH('Company Scorecard - Select'!$C$4, 'NZS DM and CA100'!$E$2:$I$2, 0)),"")</f>
        <v/>
      </c>
      <c r="I157" s="73"/>
      <c r="J157" s="73" t="str">
        <f>IF(OR(INDEX('NZS DM and CA100'!$D$4:$D$244, MATCH('Company Scorecard - Select'!$A157, 'NZS DM and CA100'!$B$4:$B$244, 0)) = "Solutions", INDEX('NZS DM and CA100'!$D$4:$D$244, MATCH('Company Scorecard - Select'!$A157, 'NZS DM and CA100'!$B$4:$B$244, 0)) = "Solutions (Al)"), INDEX('NZS DM and CA100'!$E$4:$I$244, MATCH('Company Scorecard - Select'!$A157, 'NZS DM and CA100'!$B$4:$B$244, 0),MATCH('Company Scorecard - Select'!$C$4, 'NZS DM and CA100'!$E$2:$I$2, 0)),"")</f>
        <v/>
      </c>
      <c r="K157" s="52"/>
      <c r="DO157" s="26"/>
      <c r="DP157" s="26"/>
      <c r="DQ157" s="26"/>
    </row>
    <row r="158" spans="1:121" s="24" customFormat="1" ht="12.75" customHeight="1" outlineLevel="2">
      <c r="A158" s="53" t="s">
        <v>158</v>
      </c>
      <c r="B158" s="54"/>
      <c r="C158" s="122" t="s">
        <v>159</v>
      </c>
      <c r="D158" s="92" t="str">
        <f>IFERROR(INDEX('CA100 2024 Scores'!$E$3:$I$76, MATCH('Company Scorecard - Select'!$A158, 'CA100 2024 Scores'!$A$3:$A$76, 0), MATCH('Company Scorecard - Select'!$C$4, 'CA100 2024 Scores'!$E$1:$I$1, 0)), "")</f>
        <v>N</v>
      </c>
      <c r="E158" s="132"/>
      <c r="F158" s="73">
        <f>IF(INDEX('NZS DM and CA100'!$D$4:$D$244, MATCH('Company Scorecard - Select'!$A158, 'NZS DM and CA100'!$B$4:$B$244, 0)) = "Disclosure", INDEX('NZS DM and CA100'!$E$4:$I$244, MATCH('Company Scorecard - Select'!$A158, 'NZS DM and CA100'!$B$4:$B$244, 0),MATCH('Company Scorecard - Select'!$C$4, 'NZS DM and CA100'!$E$2:$I$2, 0)),"N/A")</f>
        <v>0</v>
      </c>
      <c r="G158" s="73"/>
      <c r="H158" s="73" t="str">
        <f>IF(OR(INDEX('NZS DM and CA100'!$D$4:$D$244, MATCH('Company Scorecard - Select'!$A158, 'NZS DM and CA100'!$B$4:$B$244, 0)) = "Alignment", INDEX('NZS DM and CA100'!$D$4:$D$244, MATCH('Company Scorecard - Select'!$A158, 'NZS DM and CA100'!$B$4:$B$244, 0)) = "Solutions (Al)"), INDEX('NZS DM and CA100'!$E$4:$I$244, MATCH('Company Scorecard - Select'!$A158, 'NZS DM and CA100'!$B$4:$B$244, 0),MATCH('Company Scorecard - Select'!$C$4, 'NZS DM and CA100'!$E$2:$I$2, 0)),"")</f>
        <v/>
      </c>
      <c r="I158" s="73"/>
      <c r="J158" s="73" t="str">
        <f>IF(OR(INDEX('NZS DM and CA100'!$D$4:$D$244, MATCH('Company Scorecard - Select'!$A158, 'NZS DM and CA100'!$B$4:$B$244, 0)) = "Solutions", INDEX('NZS DM and CA100'!$D$4:$D$244, MATCH('Company Scorecard - Select'!$A158, 'NZS DM and CA100'!$B$4:$B$244, 0)) = "Solutions (Al)"), INDEX('NZS DM and CA100'!$E$4:$I$244, MATCH('Company Scorecard - Select'!$A158, 'NZS DM and CA100'!$B$4:$B$244, 0),MATCH('Company Scorecard - Select'!$C$4, 'NZS DM and CA100'!$E$2:$I$2, 0)),"")</f>
        <v/>
      </c>
      <c r="K158" s="52"/>
      <c r="DO158" s="26"/>
      <c r="DP158" s="26"/>
      <c r="DQ158" s="26"/>
    </row>
    <row r="159" spans="1:121" s="24" customFormat="1" ht="12.75" customHeight="1" outlineLevel="2">
      <c r="A159" s="53" t="s">
        <v>160</v>
      </c>
      <c r="B159" s="54"/>
      <c r="C159" s="122" t="s">
        <v>161</v>
      </c>
      <c r="D159" s="92" t="str">
        <f>IFERROR(INDEX('CA100 2024 Scores'!$E$3:$I$76, MATCH('Company Scorecard - Select'!$A159, 'CA100 2024 Scores'!$A$3:$A$76, 0), MATCH('Company Scorecard - Select'!$C$4, 'CA100 2024 Scores'!$E$1:$I$1, 0)), "")</f>
        <v>Y</v>
      </c>
      <c r="E159" s="132"/>
      <c r="F159" s="73">
        <f>IF(INDEX('NZS DM and CA100'!$D$4:$D$244, MATCH('Company Scorecard - Select'!$A159, 'NZS DM and CA100'!$B$4:$B$244, 0)) = "Disclosure", INDEX('NZS DM and CA100'!$E$4:$I$244, MATCH('Company Scorecard - Select'!$A159, 'NZS DM and CA100'!$B$4:$B$244, 0),MATCH('Company Scorecard - Select'!$C$4, 'NZS DM and CA100'!$E$2:$I$2, 0)),"N/A")</f>
        <v>1</v>
      </c>
      <c r="G159" s="73"/>
      <c r="H159" s="73" t="str">
        <f>IF(OR(INDEX('NZS DM and CA100'!$D$4:$D$244, MATCH('Company Scorecard - Select'!$A159, 'NZS DM and CA100'!$B$4:$B$244, 0)) = "Alignment", INDEX('NZS DM and CA100'!$D$4:$D$244, MATCH('Company Scorecard - Select'!$A159, 'NZS DM and CA100'!$B$4:$B$244, 0)) = "Solutions (Al)"), INDEX('NZS DM and CA100'!$E$4:$I$244, MATCH('Company Scorecard - Select'!$A159, 'NZS DM and CA100'!$B$4:$B$244, 0),MATCH('Company Scorecard - Select'!$C$4, 'NZS DM and CA100'!$E$2:$I$2, 0)),"")</f>
        <v/>
      </c>
      <c r="I159" s="73"/>
      <c r="J159" s="73" t="str">
        <f>IF(OR(INDEX('NZS DM and CA100'!$D$4:$D$244, MATCH('Company Scorecard - Select'!$A159, 'NZS DM and CA100'!$B$4:$B$244, 0)) = "Solutions", INDEX('NZS DM and CA100'!$D$4:$D$244, MATCH('Company Scorecard - Select'!$A159, 'NZS DM and CA100'!$B$4:$B$244, 0)) = "Solutions (Al)"), INDEX('NZS DM and CA100'!$E$4:$I$244, MATCH('Company Scorecard - Select'!$A159, 'NZS DM and CA100'!$B$4:$B$244, 0),MATCH('Company Scorecard - Select'!$C$4, 'NZS DM and CA100'!$E$2:$I$2, 0)),"")</f>
        <v/>
      </c>
      <c r="K159" s="52"/>
      <c r="DO159" s="26"/>
      <c r="DP159" s="26"/>
      <c r="DQ159" s="26"/>
    </row>
    <row r="160" spans="1:121" s="24" customFormat="1" ht="5.25" customHeight="1" thickBot="1">
      <c r="B160" s="56"/>
      <c r="C160" s="99" t="s">
        <v>41</v>
      </c>
      <c r="D160" s="142" t="str">
        <f>IFERROR(INDEX('CA100 2024 Scores'!$E$3:$I$76, MATCH('Company Scorecard - Select'!$A160, 'CA100 2024 Scores'!$A$3:$A$76, 0), MATCH('Company Scorecard - Select'!$C$4, 'CA100 2024 Scores'!$E$1:$I$1, 0)), "")</f>
        <v/>
      </c>
      <c r="E160" s="131"/>
      <c r="F160" s="134"/>
      <c r="G160" s="134"/>
      <c r="H160" s="134"/>
      <c r="I160" s="134"/>
      <c r="J160" s="134"/>
      <c r="K160" s="57"/>
      <c r="DO160" s="26"/>
      <c r="DP160" s="26"/>
      <c r="DQ160" s="26"/>
    </row>
    <row r="161" spans="1:121" customFormat="1" ht="5.25" customHeight="1">
      <c r="A161" s="24"/>
      <c r="B161" s="49"/>
      <c r="C161" s="117"/>
      <c r="D161" s="117" t="str">
        <f>IFERROR(INDEX('CA100 2024 Scores'!$E$3:$I$76, MATCH('Company Scorecard - Select'!$A161, 'CA100 2024 Scores'!$A$3:$A$76, 0), MATCH('Company Scorecard - Select'!$C$4, 'CA100 2024 Scores'!$E$1:$I$1, 0)), "")</f>
        <v/>
      </c>
      <c r="E161" s="132"/>
      <c r="F161" s="132"/>
      <c r="G161" s="132"/>
      <c r="H161" s="132"/>
      <c r="I161" s="132"/>
      <c r="J161" s="132"/>
      <c r="K161" s="50"/>
      <c r="L161" s="24"/>
      <c r="M161" s="24"/>
      <c r="DO161" s="26"/>
      <c r="DP161" s="26"/>
      <c r="DQ161" s="26"/>
    </row>
    <row r="162" spans="1:121" s="24" customFormat="1" ht="12.75" customHeight="1">
      <c r="A162" s="51">
        <v>8</v>
      </c>
      <c r="B162" s="54"/>
      <c r="C162" s="104" t="str">
        <f>'[1]CA100 2024 Scores'!B58</f>
        <v>Indicator 8: Climate Governance</v>
      </c>
      <c r="D162" s="143" t="str">
        <f>IFERROR(INDEX('CA100 2024 Scores'!$E$3:$I$76, MATCH('Company Scorecard - Select'!$A162, 'CA100 2024 Scores'!$A$3:$A$76, 0), MATCH('Company Scorecard - Select'!$C$4, 'CA100 2024 Scores'!$E$1:$I$1, 0)), "")</f>
        <v>Partial</v>
      </c>
      <c r="E162" s="132"/>
      <c r="F162" s="68">
        <f>SUM(F164,F167,F170)/COUNT(F164,F167,F170)</f>
        <v>0.66666666666666663</v>
      </c>
      <c r="G162" s="135"/>
      <c r="H162" s="68"/>
      <c r="I162" s="135"/>
      <c r="J162" s="68"/>
      <c r="K162" s="52"/>
      <c r="DO162" s="26"/>
      <c r="DP162" s="26"/>
      <c r="DQ162" s="26"/>
    </row>
    <row r="163" spans="1:121" s="24" customFormat="1" ht="12.75" customHeight="1">
      <c r="A163" s="51"/>
      <c r="B163" s="54"/>
      <c r="C163" s="146"/>
      <c r="D163" s="143"/>
      <c r="E163" s="132"/>
      <c r="F163" s="136"/>
      <c r="G163" s="135"/>
      <c r="H163" s="136"/>
      <c r="I163" s="135"/>
      <c r="J163" s="136"/>
      <c r="K163" s="52"/>
      <c r="DO163" s="26"/>
      <c r="DP163" s="26"/>
      <c r="DQ163" s="26"/>
    </row>
    <row r="164" spans="1:121" s="24" customFormat="1" ht="12.75" customHeight="1" outlineLevel="1">
      <c r="A164" s="51">
        <v>8.1</v>
      </c>
      <c r="B164" s="54"/>
      <c r="C164" s="149" t="s">
        <v>162</v>
      </c>
      <c r="D164" s="92" t="str">
        <f>IFERROR(INDEX('CA100 2024 Scores'!$E$3:$I$76, MATCH('Company Scorecard - Select'!$A164, 'CA100 2024 Scores'!$A$3:$A$76, 0), MATCH('Company Scorecard - Select'!$C$4, 'CA100 2024 Scores'!$E$1:$I$1, 0)), "")</f>
        <v>Y</v>
      </c>
      <c r="E164" s="132"/>
      <c r="F164" s="73">
        <f>SUM(F165:F166)/COUNT(F165:F166)</f>
        <v>1</v>
      </c>
      <c r="G164" s="73"/>
      <c r="H164" s="73" t="str">
        <f>IF(OR(INDEX('NZS DM and CA100'!$D$4:$D$244, MATCH('Company Scorecard - Select'!$A164, 'NZS DM and CA100'!$B$4:$B$244, 0)) = "Alignment", INDEX('NZS DM and CA100'!$D$4:$D$244, MATCH('Company Scorecard - Select'!$A164, 'NZS DM and CA100'!$B$4:$B$244, 0)) = "Solutions (Al)"), INDEX('NZS DM and CA100'!$E$4:$I$244, MATCH('Company Scorecard - Select'!$A164, 'NZS DM and CA100'!$B$4:$B$244, 0),MATCH('Company Scorecard - Select'!$C$4, 'NZS DM and CA100'!$E$2:$I$2, 0)),"")</f>
        <v/>
      </c>
      <c r="I164" s="73"/>
      <c r="J164" s="73" t="str">
        <f>IF(OR(INDEX('NZS DM and CA100'!$D$4:$D$244, MATCH('Company Scorecard - Select'!$A164, 'NZS DM and CA100'!$B$4:$B$244, 0)) = "Solutions", INDEX('NZS DM and CA100'!$D$4:$D$244, MATCH('Company Scorecard - Select'!$A164, 'NZS DM and CA100'!$B$4:$B$244, 0)) = "Solutions (Al)"), INDEX('NZS DM and CA100'!$E$4:$I$244, MATCH('Company Scorecard - Select'!$A164, 'NZS DM and CA100'!$B$4:$B$244, 0),MATCH('Company Scorecard - Select'!$C$4, 'NZS DM and CA100'!$E$2:$I$2, 0)),"")</f>
        <v/>
      </c>
      <c r="K164" s="52"/>
      <c r="DO164" s="26"/>
      <c r="DP164" s="26"/>
      <c r="DQ164" s="26"/>
    </row>
    <row r="165" spans="1:121" s="24" customFormat="1" ht="12.75" customHeight="1" outlineLevel="2">
      <c r="A165" s="53" t="str">
        <f>LEFT(C165,FIND(":",C165)-1)</f>
        <v>8.1.a</v>
      </c>
      <c r="B165" s="54"/>
      <c r="C165" s="122" t="s">
        <v>163</v>
      </c>
      <c r="D165" s="92" t="str">
        <f>IFERROR(INDEX('CA100 2024 Scores'!$E$3:$I$76, MATCH('Company Scorecard - Select'!$A165, 'CA100 2024 Scores'!$A$3:$A$76, 0), MATCH('Company Scorecard - Select'!$C$4, 'CA100 2024 Scores'!$E$1:$I$1, 0)), "")</f>
        <v>Y</v>
      </c>
      <c r="E165" s="132"/>
      <c r="F165" s="73">
        <f>IF(INDEX('NZS DM and CA100'!$D$4:$D$244, MATCH('Company Scorecard - Select'!$A165, 'NZS DM and CA100'!$B$4:$B$244, 0)) = "Disclosure", INDEX('NZS DM and CA100'!$E$4:$I$244, MATCH('Company Scorecard - Select'!$A165, 'NZS DM and CA100'!$B$4:$B$244, 0),MATCH('Company Scorecard - Select'!$C$4, 'NZS DM and CA100'!$E$2:$I$2, 0)),"N/A")</f>
        <v>1</v>
      </c>
      <c r="G165" s="73"/>
      <c r="H165" s="73" t="str">
        <f>IF(OR(INDEX('NZS DM and CA100'!$D$4:$D$244, MATCH('Company Scorecard - Select'!$A165, 'NZS DM and CA100'!$B$4:$B$244, 0)) = "Alignment", INDEX('NZS DM and CA100'!$D$4:$D$244, MATCH('Company Scorecard - Select'!$A165, 'NZS DM and CA100'!$B$4:$B$244, 0)) = "Solutions (Al)"), INDEX('NZS DM and CA100'!$E$4:$I$244, MATCH('Company Scorecard - Select'!$A165, 'NZS DM and CA100'!$B$4:$B$244, 0),MATCH('Company Scorecard - Select'!$C$4, 'NZS DM and CA100'!$E$2:$I$2, 0)),"")</f>
        <v/>
      </c>
      <c r="I165" s="73"/>
      <c r="J165" s="73" t="str">
        <f>IF(OR(INDEX('NZS DM and CA100'!$D$4:$D$244, MATCH('Company Scorecard - Select'!$A165, 'NZS DM and CA100'!$B$4:$B$244, 0)) = "Solutions", INDEX('NZS DM and CA100'!$D$4:$D$244, MATCH('Company Scorecard - Select'!$A165, 'NZS DM and CA100'!$B$4:$B$244, 0)) = "Solutions (Al)"), INDEX('NZS DM and CA100'!$E$4:$I$244, MATCH('Company Scorecard - Select'!$A165, 'NZS DM and CA100'!$B$4:$B$244, 0),MATCH('Company Scorecard - Select'!$C$4, 'NZS DM and CA100'!$E$2:$I$2, 0)),"")</f>
        <v/>
      </c>
      <c r="K165" s="52"/>
      <c r="DO165" s="26"/>
      <c r="DP165" s="26"/>
      <c r="DQ165" s="26"/>
    </row>
    <row r="166" spans="1:121" s="24" customFormat="1" ht="12.75" customHeight="1" outlineLevel="2">
      <c r="A166" s="53" t="str">
        <f>LEFT(C166,FIND(":",C166)-1)</f>
        <v>8.1.b</v>
      </c>
      <c r="B166" s="54"/>
      <c r="C166" s="122" t="s">
        <v>164</v>
      </c>
      <c r="D166" s="92" t="str">
        <f>IFERROR(INDEX('CA100 2024 Scores'!$E$3:$I$76, MATCH('Company Scorecard - Select'!$A166, 'CA100 2024 Scores'!$A$3:$A$76, 0), MATCH('Company Scorecard - Select'!$C$4, 'CA100 2024 Scores'!$E$1:$I$1, 0)), "")</f>
        <v>Y</v>
      </c>
      <c r="E166" s="132"/>
      <c r="F166" s="73">
        <f>IF(INDEX('NZS DM and CA100'!$D$4:$D$244, MATCH('Company Scorecard - Select'!$A166, 'NZS DM and CA100'!$B$4:$B$244, 0)) = "Disclosure", INDEX('NZS DM and CA100'!$E$4:$I$244, MATCH('Company Scorecard - Select'!$A166, 'NZS DM and CA100'!$B$4:$B$244, 0),MATCH('Company Scorecard - Select'!$C$4, 'NZS DM and CA100'!$E$2:$I$2, 0)),"N/A")</f>
        <v>1</v>
      </c>
      <c r="G166" s="73"/>
      <c r="H166" s="73" t="str">
        <f>IF(OR(INDEX('NZS DM and CA100'!$D$4:$D$244, MATCH('Company Scorecard - Select'!$A166, 'NZS DM and CA100'!$B$4:$B$244, 0)) = "Alignment", INDEX('NZS DM and CA100'!$D$4:$D$244, MATCH('Company Scorecard - Select'!$A166, 'NZS DM and CA100'!$B$4:$B$244, 0)) = "Solutions (Al)"), INDEX('NZS DM and CA100'!$E$4:$I$244, MATCH('Company Scorecard - Select'!$A166, 'NZS DM and CA100'!$B$4:$B$244, 0),MATCH('Company Scorecard - Select'!$C$4, 'NZS DM and CA100'!$E$2:$I$2, 0)),"")</f>
        <v/>
      </c>
      <c r="I166" s="73"/>
      <c r="J166" s="73" t="str">
        <f>IF(OR(INDEX('NZS DM and CA100'!$D$4:$D$244, MATCH('Company Scorecard - Select'!$A166, 'NZS DM and CA100'!$B$4:$B$244, 0)) = "Solutions", INDEX('NZS DM and CA100'!$D$4:$D$244, MATCH('Company Scorecard - Select'!$A166, 'NZS DM and CA100'!$B$4:$B$244, 0)) = "Solutions (Al)"), INDEX('NZS DM and CA100'!$E$4:$I$244, MATCH('Company Scorecard - Select'!$A166, 'NZS DM and CA100'!$B$4:$B$244, 0),MATCH('Company Scorecard - Select'!$C$4, 'NZS DM and CA100'!$E$2:$I$2, 0)),"")</f>
        <v/>
      </c>
      <c r="K166" s="52"/>
      <c r="DO166" s="26"/>
      <c r="DP166" s="26"/>
      <c r="DQ166" s="26"/>
    </row>
    <row r="167" spans="1:121" s="24" customFormat="1" ht="12.75" customHeight="1" outlineLevel="1">
      <c r="A167" s="51">
        <v>8.1999999999999993</v>
      </c>
      <c r="B167" s="54"/>
      <c r="C167" s="149" t="s">
        <v>165</v>
      </c>
      <c r="D167" s="92" t="str">
        <f>IFERROR(INDEX('CA100 2024 Scores'!$E$3:$I$76, MATCH('Company Scorecard - Select'!$A167, 'CA100 2024 Scores'!$A$3:$A$76, 0), MATCH('Company Scorecard - Select'!$C$4, 'CA100 2024 Scores'!$E$1:$I$1, 0)), "")</f>
        <v>Partial</v>
      </c>
      <c r="E167" s="138"/>
      <c r="F167" s="73">
        <f>SUM(F168:F169)/COUNT(F168:F169)</f>
        <v>0.5</v>
      </c>
      <c r="G167" s="73"/>
      <c r="H167" s="73" t="str">
        <f>IF(OR(INDEX('NZS DM and CA100'!$D$4:$D$244, MATCH('Company Scorecard - Select'!$A167, 'NZS DM and CA100'!$B$4:$B$244, 0)) = "Alignment", INDEX('NZS DM and CA100'!$D$4:$D$244, MATCH('Company Scorecard - Select'!$A167, 'NZS DM and CA100'!$B$4:$B$244, 0)) = "Solutions (Al)"), INDEX('NZS DM and CA100'!$E$4:$I$244, MATCH('Company Scorecard - Select'!$A167, 'NZS DM and CA100'!$B$4:$B$244, 0),MATCH('Company Scorecard - Select'!$C$4, 'NZS DM and CA100'!$E$2:$I$2, 0)),"")</f>
        <v/>
      </c>
      <c r="I167" s="73"/>
      <c r="J167" s="73" t="str">
        <f>IF(OR(INDEX('NZS DM and CA100'!$D$4:$D$244, MATCH('Company Scorecard - Select'!$A167, 'NZS DM and CA100'!$B$4:$B$244, 0)) = "Solutions", INDEX('NZS DM and CA100'!$D$4:$D$244, MATCH('Company Scorecard - Select'!$A167, 'NZS DM and CA100'!$B$4:$B$244, 0)) = "Solutions (Al)"), INDEX('NZS DM and CA100'!$E$4:$I$244, MATCH('Company Scorecard - Select'!$A167, 'NZS DM and CA100'!$B$4:$B$244, 0),MATCH('Company Scorecard - Select'!$C$4, 'NZS DM and CA100'!$E$2:$I$2, 0)),"")</f>
        <v/>
      </c>
      <c r="K167" s="52"/>
      <c r="DO167" s="26"/>
      <c r="DP167" s="26"/>
      <c r="DQ167" s="26"/>
    </row>
    <row r="168" spans="1:121" s="24" customFormat="1" ht="12.75" customHeight="1" outlineLevel="2">
      <c r="A168" s="53" t="str">
        <f>LEFT(C168,FIND(":",C168)-1)</f>
        <v>8.2.a</v>
      </c>
      <c r="B168" s="54"/>
      <c r="C168" s="122" t="s">
        <v>166</v>
      </c>
      <c r="D168" s="92" t="str">
        <f>IFERROR(INDEX('CA100 2024 Scores'!$E$3:$I$76, MATCH('Company Scorecard - Select'!$A168, 'CA100 2024 Scores'!$A$3:$A$76, 0), MATCH('Company Scorecard - Select'!$C$4, 'CA100 2024 Scores'!$E$1:$I$1, 0)), "")</f>
        <v>Y</v>
      </c>
      <c r="E168" s="132"/>
      <c r="F168" s="73">
        <f>IF(INDEX('NZS DM and CA100'!$D$4:$D$244, MATCH('Company Scorecard - Select'!$A168, 'NZS DM and CA100'!$B$4:$B$244, 0)) = "Disclosure", INDEX('NZS DM and CA100'!$E$4:$I$244, MATCH('Company Scorecard - Select'!$A168, 'NZS DM and CA100'!$B$4:$B$244, 0),MATCH('Company Scorecard - Select'!$C$4, 'NZS DM and CA100'!$E$2:$I$2, 0)),"N/A")</f>
        <v>1</v>
      </c>
      <c r="G168" s="73"/>
      <c r="H168" s="73" t="str">
        <f>IF(OR(INDEX('NZS DM and CA100'!$D$4:$D$244, MATCH('Company Scorecard - Select'!$A168, 'NZS DM and CA100'!$B$4:$B$244, 0)) = "Alignment", INDEX('NZS DM and CA100'!$D$4:$D$244, MATCH('Company Scorecard - Select'!$A168, 'NZS DM and CA100'!$B$4:$B$244, 0)) = "Solutions (Al)"), INDEX('NZS DM and CA100'!$E$4:$I$244, MATCH('Company Scorecard - Select'!$A168, 'NZS DM and CA100'!$B$4:$B$244, 0),MATCH('Company Scorecard - Select'!$C$4, 'NZS DM and CA100'!$E$2:$I$2, 0)),"")</f>
        <v/>
      </c>
      <c r="I168" s="73"/>
      <c r="J168" s="73" t="str">
        <f>IF(OR(INDEX('NZS DM and CA100'!$D$4:$D$244, MATCH('Company Scorecard - Select'!$A168, 'NZS DM and CA100'!$B$4:$B$244, 0)) = "Solutions", INDEX('NZS DM and CA100'!$D$4:$D$244, MATCH('Company Scorecard - Select'!$A168, 'NZS DM and CA100'!$B$4:$B$244, 0)) = "Solutions (Al)"), INDEX('NZS DM and CA100'!$E$4:$I$244, MATCH('Company Scorecard - Select'!$A168, 'NZS DM and CA100'!$B$4:$B$244, 0),MATCH('Company Scorecard - Select'!$C$4, 'NZS DM and CA100'!$E$2:$I$2, 0)),"")</f>
        <v/>
      </c>
      <c r="K168" s="52"/>
      <c r="DO168" s="26"/>
      <c r="DP168" s="26"/>
      <c r="DQ168" s="26"/>
    </row>
    <row r="169" spans="1:121" s="24" customFormat="1" ht="12.75" customHeight="1" outlineLevel="2">
      <c r="A169" s="53" t="str">
        <f>LEFT(C169,FIND(":",C169)-1)</f>
        <v>8.2.b</v>
      </c>
      <c r="B169" s="54"/>
      <c r="C169" s="122" t="s">
        <v>167</v>
      </c>
      <c r="D169" s="92" t="str">
        <f>IFERROR(INDEX('CA100 2024 Scores'!$E$3:$I$76, MATCH('Company Scorecard - Select'!$A169, 'CA100 2024 Scores'!$A$3:$A$76, 0), MATCH('Company Scorecard - Select'!$C$4, 'CA100 2024 Scores'!$E$1:$I$1, 0)), "")</f>
        <v>N</v>
      </c>
      <c r="E169" s="132"/>
      <c r="F169" s="73">
        <f>IF(INDEX('NZS DM and CA100'!$D$4:$D$244, MATCH('Company Scorecard - Select'!$A169, 'NZS DM and CA100'!$B$4:$B$244, 0)) = "Disclosure", INDEX('NZS DM and CA100'!$E$4:$I$244, MATCH('Company Scorecard - Select'!$A169, 'NZS DM and CA100'!$B$4:$B$244, 0),MATCH('Company Scorecard - Select'!$C$4, 'NZS DM and CA100'!$E$2:$I$2, 0)),"N/A")</f>
        <v>0</v>
      </c>
      <c r="G169" s="73"/>
      <c r="H169" s="73" t="str">
        <f>IF(OR(INDEX('NZS DM and CA100'!$D$4:$D$244, MATCH('Company Scorecard - Select'!$A169, 'NZS DM and CA100'!$B$4:$B$244, 0)) = "Alignment", INDEX('NZS DM and CA100'!$D$4:$D$244, MATCH('Company Scorecard - Select'!$A169, 'NZS DM and CA100'!$B$4:$B$244, 0)) = "Solutions (Al)"), INDEX('NZS DM and CA100'!$E$4:$I$244, MATCH('Company Scorecard - Select'!$A169, 'NZS DM and CA100'!$B$4:$B$244, 0),MATCH('Company Scorecard - Select'!$C$4, 'NZS DM and CA100'!$E$2:$I$2, 0)),"")</f>
        <v/>
      </c>
      <c r="I169" s="73"/>
      <c r="J169" s="73" t="str">
        <f>IF(OR(INDEX('NZS DM and CA100'!$D$4:$D$244, MATCH('Company Scorecard - Select'!$A169, 'NZS DM and CA100'!$B$4:$B$244, 0)) = "Solutions", INDEX('NZS DM and CA100'!$D$4:$D$244, MATCH('Company Scorecard - Select'!$A169, 'NZS DM and CA100'!$B$4:$B$244, 0)) = "Solutions (Al)"), INDEX('NZS DM and CA100'!$E$4:$I$244, MATCH('Company Scorecard - Select'!$A169, 'NZS DM and CA100'!$B$4:$B$244, 0),MATCH('Company Scorecard - Select'!$C$4, 'NZS DM and CA100'!$E$2:$I$2, 0)),"")</f>
        <v/>
      </c>
      <c r="K169" s="52"/>
      <c r="DO169" s="26"/>
      <c r="DP169" s="26"/>
      <c r="DQ169" s="26"/>
    </row>
    <row r="170" spans="1:121" s="24" customFormat="1" ht="12.75" customHeight="1" outlineLevel="1">
      <c r="A170" s="51">
        <v>8.3000000000000007</v>
      </c>
      <c r="B170" s="54"/>
      <c r="C170" s="149" t="s">
        <v>168</v>
      </c>
      <c r="D170" s="92" t="str">
        <f>IFERROR(INDEX('CA100 2024 Scores'!$E$3:$I$76, MATCH('Company Scorecard - Select'!$A170, 'CA100 2024 Scores'!$A$3:$A$76, 0), MATCH('Company Scorecard - Select'!$C$4, 'CA100 2024 Scores'!$E$1:$I$1, 0)), "")</f>
        <v>Partial</v>
      </c>
      <c r="E170" s="138"/>
      <c r="F170" s="73">
        <f>SUM(F171:F172)/COUNT(F171:F172)</f>
        <v>0.5</v>
      </c>
      <c r="G170" s="73"/>
      <c r="H170" s="73" t="str">
        <f>IF(OR(INDEX('NZS DM and CA100'!$D$4:$D$244, MATCH('Company Scorecard - Select'!$A170, 'NZS DM and CA100'!$B$4:$B$244, 0)) = "Alignment", INDEX('NZS DM and CA100'!$D$4:$D$244, MATCH('Company Scorecard - Select'!$A170, 'NZS DM and CA100'!$B$4:$B$244, 0)) = "Solutions (Al)"), INDEX('NZS DM and CA100'!$E$4:$I$244, MATCH('Company Scorecard - Select'!$A170, 'NZS DM and CA100'!$B$4:$B$244, 0),MATCH('Company Scorecard - Select'!$C$4, 'NZS DM and CA100'!$E$2:$I$2, 0)),"")</f>
        <v/>
      </c>
      <c r="I170" s="73"/>
      <c r="J170" s="73" t="str">
        <f>IF(OR(INDEX('NZS DM and CA100'!$D$4:$D$244, MATCH('Company Scorecard - Select'!$A170, 'NZS DM and CA100'!$B$4:$B$244, 0)) = "Solutions", INDEX('NZS DM and CA100'!$D$4:$D$244, MATCH('Company Scorecard - Select'!$A170, 'NZS DM and CA100'!$B$4:$B$244, 0)) = "Solutions (Al)"), INDEX('NZS DM and CA100'!$E$4:$I$244, MATCH('Company Scorecard - Select'!$A170, 'NZS DM and CA100'!$B$4:$B$244, 0),MATCH('Company Scorecard - Select'!$C$4, 'NZS DM and CA100'!$E$2:$I$2, 0)),"")</f>
        <v/>
      </c>
      <c r="K170" s="52"/>
      <c r="DO170" s="26"/>
      <c r="DP170" s="26"/>
      <c r="DQ170" s="26"/>
    </row>
    <row r="171" spans="1:121" s="24" customFormat="1" ht="12.75" customHeight="1" outlineLevel="2">
      <c r="A171" s="62" t="str">
        <f>LEFT(C171,FIND(":",C171)-1)</f>
        <v>8.3.a</v>
      </c>
      <c r="B171" s="54"/>
      <c r="C171" s="122" t="s">
        <v>169</v>
      </c>
      <c r="D171" s="92" t="str">
        <f>IFERROR(INDEX('CA100 2024 Scores'!$E$3:$I$76, MATCH('Company Scorecard - Select'!$A171, 'CA100 2024 Scores'!$A$3:$A$76, 0), MATCH('Company Scorecard - Select'!$C$4, 'CA100 2024 Scores'!$E$1:$I$1, 0)), "")</f>
        <v>Y</v>
      </c>
      <c r="E171" s="132"/>
      <c r="F171" s="73">
        <f>IF(INDEX('NZS DM and CA100'!$D$4:$D$244, MATCH('Company Scorecard - Select'!$A171, 'NZS DM and CA100'!$B$4:$B$244, 0)) = "Disclosure", INDEX('NZS DM and CA100'!$E$4:$I$244, MATCH('Company Scorecard - Select'!$A171, 'NZS DM and CA100'!$B$4:$B$244, 0),MATCH('Company Scorecard - Select'!$C$4, 'NZS DM and CA100'!$E$2:$I$2, 0)),"N/A")</f>
        <v>1</v>
      </c>
      <c r="G171" s="73"/>
      <c r="H171" s="73" t="str">
        <f>IF(OR(INDEX('NZS DM and CA100'!$D$4:$D$244, MATCH('Company Scorecard - Select'!$A171, 'NZS DM and CA100'!$B$4:$B$244, 0)) = "Alignment", INDEX('NZS DM and CA100'!$D$4:$D$244, MATCH('Company Scorecard - Select'!$A171, 'NZS DM and CA100'!$B$4:$B$244, 0)) = "Solutions (Al)"), INDEX('NZS DM and CA100'!$E$4:$I$244, MATCH('Company Scorecard - Select'!$A171, 'NZS DM and CA100'!$B$4:$B$244, 0),MATCH('Company Scorecard - Select'!$C$4, 'NZS DM and CA100'!$E$2:$I$2, 0)),"")</f>
        <v/>
      </c>
      <c r="I171" s="73"/>
      <c r="J171" s="73" t="str">
        <f>IF(OR(INDEX('NZS DM and CA100'!$D$4:$D$244, MATCH('Company Scorecard - Select'!$A171, 'NZS DM and CA100'!$B$4:$B$244, 0)) = "Solutions", INDEX('NZS DM and CA100'!$D$4:$D$244, MATCH('Company Scorecard - Select'!$A171, 'NZS DM and CA100'!$B$4:$B$244, 0)) = "Solutions (Al)"), INDEX('NZS DM and CA100'!$E$4:$I$244, MATCH('Company Scorecard - Select'!$A171, 'NZS DM and CA100'!$B$4:$B$244, 0),MATCH('Company Scorecard - Select'!$C$4, 'NZS DM and CA100'!$E$2:$I$2, 0)),"")</f>
        <v/>
      </c>
      <c r="K171" s="52"/>
      <c r="DO171" s="26"/>
      <c r="DP171" s="26"/>
      <c r="DQ171" s="26"/>
    </row>
    <row r="172" spans="1:121" s="24" customFormat="1" ht="12.75" customHeight="1" outlineLevel="2">
      <c r="A172" s="62" t="str">
        <f>LEFT(C172,FIND(":",C172)-1)</f>
        <v>8.3.b</v>
      </c>
      <c r="B172" s="54"/>
      <c r="C172" s="122" t="s">
        <v>170</v>
      </c>
      <c r="D172" s="92" t="str">
        <f>IFERROR(INDEX('CA100 2024 Scores'!$E$3:$I$76, MATCH('Company Scorecard - Select'!$A172, 'CA100 2024 Scores'!$A$3:$A$76, 0), MATCH('Company Scorecard - Select'!$C$4, 'CA100 2024 Scores'!$E$1:$I$1, 0)), "")</f>
        <v>N</v>
      </c>
      <c r="E172" s="132"/>
      <c r="F172" s="73">
        <f>IF(INDEX('NZS DM and CA100'!$D$4:$D$244, MATCH('Company Scorecard - Select'!$A172, 'NZS DM and CA100'!$B$4:$B$244, 0)) = "Disclosure", INDEX('NZS DM and CA100'!$E$4:$I$244, MATCH('Company Scorecard - Select'!$A172, 'NZS DM and CA100'!$B$4:$B$244, 0),MATCH('Company Scorecard - Select'!$C$4, 'NZS DM and CA100'!$E$2:$I$2, 0)),"N/A")</f>
        <v>0</v>
      </c>
      <c r="G172" s="73"/>
      <c r="H172" s="73" t="str">
        <f>IF(OR(INDEX('NZS DM and CA100'!$D$4:$D$244, MATCH('Company Scorecard - Select'!$A172, 'NZS DM and CA100'!$B$4:$B$244, 0)) = "Alignment", INDEX('NZS DM and CA100'!$D$4:$D$244, MATCH('Company Scorecard - Select'!$A172, 'NZS DM and CA100'!$B$4:$B$244, 0)) = "Solutions (Al)"), INDEX('NZS DM and CA100'!$E$4:$I$244, MATCH('Company Scorecard - Select'!$A172, 'NZS DM and CA100'!$B$4:$B$244, 0),MATCH('Company Scorecard - Select'!$C$4, 'NZS DM and CA100'!$E$2:$I$2, 0)),"")</f>
        <v/>
      </c>
      <c r="I172" s="73"/>
      <c r="J172" s="73" t="str">
        <f>IF(OR(INDEX('NZS DM and CA100'!$D$4:$D$244, MATCH('Company Scorecard - Select'!$A172, 'NZS DM and CA100'!$B$4:$B$244, 0)) = "Solutions", INDEX('NZS DM and CA100'!$D$4:$D$244, MATCH('Company Scorecard - Select'!$A172, 'NZS DM and CA100'!$B$4:$B$244, 0)) = "Solutions (Al)"), INDEX('NZS DM and CA100'!$E$4:$I$244, MATCH('Company Scorecard - Select'!$A172, 'NZS DM and CA100'!$B$4:$B$244, 0),MATCH('Company Scorecard - Select'!$C$4, 'NZS DM and CA100'!$E$2:$I$2, 0)),"")</f>
        <v/>
      </c>
      <c r="K172" s="52"/>
      <c r="DO172" s="26"/>
      <c r="DP172" s="26"/>
      <c r="DQ172" s="26"/>
    </row>
    <row r="173" spans="1:121" s="24" customFormat="1" ht="5.25" customHeight="1" thickBot="1">
      <c r="B173" s="56"/>
      <c r="C173" s="99" t="s">
        <v>41</v>
      </c>
      <c r="D173" s="142" t="str">
        <f>IFERROR(INDEX('CA100 2024 Scores'!$E$3:$I$76, MATCH('Company Scorecard - Select'!$A173, 'CA100 2024 Scores'!$A$3:$A$76, 0), MATCH('Company Scorecard - Select'!$C$4, 'CA100 2024 Scores'!$E$1:$I$1, 0)), "")</f>
        <v/>
      </c>
      <c r="E173" s="131"/>
      <c r="F173" s="134"/>
      <c r="G173" s="134"/>
      <c r="H173" s="134"/>
      <c r="I173" s="134"/>
      <c r="J173" s="134"/>
      <c r="K173" s="57"/>
      <c r="DO173" s="26"/>
      <c r="DP173" s="26"/>
      <c r="DQ173" s="26"/>
    </row>
    <row r="174" spans="1:121" customFormat="1" ht="5.25" customHeight="1">
      <c r="A174" s="24"/>
      <c r="B174" s="49"/>
      <c r="C174" s="117"/>
      <c r="D174" s="117" t="str">
        <f>IFERROR(INDEX('CA100 2024 Scores'!$E$3:$I$76, MATCH('Company Scorecard - Select'!$A174, 'CA100 2024 Scores'!$A$3:$A$76, 0), MATCH('Company Scorecard - Select'!$C$4, 'CA100 2024 Scores'!$E$1:$I$1, 0)), "")</f>
        <v/>
      </c>
      <c r="E174" s="132"/>
      <c r="F174" s="132"/>
      <c r="G174" s="132"/>
      <c r="H174" s="132"/>
      <c r="I174" s="132"/>
      <c r="J174" s="132"/>
      <c r="K174" s="50"/>
      <c r="L174" s="24"/>
      <c r="M174" s="24"/>
      <c r="DO174" s="26"/>
      <c r="DP174" s="26"/>
      <c r="DQ174" s="26"/>
    </row>
    <row r="175" spans="1:121" s="24" customFormat="1" ht="12.75" customHeight="1">
      <c r="A175" s="51">
        <v>9</v>
      </c>
      <c r="B175" s="54"/>
      <c r="C175" s="104" t="str">
        <f>'[1]CA100 2024 Scores'!B68</f>
        <v>Indicator 9: Just Transition</v>
      </c>
      <c r="D175" s="143" t="str">
        <f>IFERROR(INDEX('CA100 2024 Scores'!$E$3:$I$76, MATCH('Company Scorecard - Select'!$A175, 'CA100 2024 Scores'!$A$3:$A$76, 0), MATCH('Company Scorecard - Select'!$C$4, 'CA100 2024 Scores'!$E$1:$I$1, 0)), "")</f>
        <v>N</v>
      </c>
      <c r="E175" s="132"/>
      <c r="F175" s="68">
        <f>SUM(F177,F184)/COUNT(F177,F184)</f>
        <v>6.6666666666666666E-2</v>
      </c>
      <c r="G175" s="135"/>
      <c r="H175" s="68"/>
      <c r="I175" s="135"/>
      <c r="J175" s="68"/>
      <c r="K175" s="52"/>
      <c r="DO175" s="26"/>
      <c r="DP175" s="26"/>
      <c r="DQ175" s="26"/>
    </row>
    <row r="176" spans="1:121" s="24" customFormat="1" ht="12.75" customHeight="1">
      <c r="A176" s="51"/>
      <c r="B176" s="54"/>
      <c r="C176" s="104"/>
      <c r="D176" s="143"/>
      <c r="E176" s="132"/>
      <c r="F176" s="136"/>
      <c r="G176" s="135"/>
      <c r="H176" s="135"/>
      <c r="I176" s="135"/>
      <c r="J176" s="135"/>
      <c r="K176" s="52"/>
      <c r="DO176" s="26"/>
      <c r="DP176" s="26"/>
      <c r="DQ176" s="26"/>
    </row>
    <row r="177" spans="1:121" s="24" customFormat="1" ht="12.75" customHeight="1" outlineLevel="1">
      <c r="A177" s="51">
        <v>9.1</v>
      </c>
      <c r="B177" s="54"/>
      <c r="C177" s="149" t="s">
        <v>171</v>
      </c>
      <c r="D177" s="92" t="str">
        <f>IFERROR(INDEX('CA100 2024 Scores'!$E$3:$I$76, MATCH('Company Scorecard - Select'!$A177, 'CA100 2024 Scores'!$A$3:$A$76, 0), MATCH('Company Scorecard - Select'!$C$4, 'CA100 2024 Scores'!$E$1:$I$1, 0)), "")</f>
        <v>N</v>
      </c>
      <c r="E177" s="132"/>
      <c r="F177" s="73">
        <f>SUM(F178:F181)/COUNT(F178:F181)</f>
        <v>0</v>
      </c>
      <c r="G177" s="73"/>
      <c r="H177" s="73" t="str">
        <f>IF(OR(INDEX('NZS DM and CA100'!$D$4:$D$244, MATCH('Company Scorecard - Select'!$A177, 'NZS DM and CA100'!$B$4:$B$244, 0)) = "Alignment", INDEX('NZS DM and CA100'!$D$4:$D$244, MATCH('Company Scorecard - Select'!$A177, 'NZS DM and CA100'!$B$4:$B$244, 0)) = "Solutions (Al)"), INDEX('NZS DM and CA100'!$E$4:$I$244, MATCH('Company Scorecard - Select'!$A177, 'NZS DM and CA100'!$B$4:$B$244, 0),MATCH('Company Scorecard - Select'!$C$4, 'NZS DM and CA100'!$E$2:$I$2, 0)),"")</f>
        <v/>
      </c>
      <c r="I177" s="73"/>
      <c r="J177" s="73" t="str">
        <f>IF(OR(INDEX('NZS DM and CA100'!$D$4:$D$244, MATCH('Company Scorecard - Select'!$A177, 'NZS DM and CA100'!$B$4:$B$244, 0)) = "Solutions", INDEX('NZS DM and CA100'!$D$4:$D$244, MATCH('Company Scorecard - Select'!$A177, 'NZS DM and CA100'!$B$4:$B$244, 0)) = "Solutions (Al)"), INDEX('NZS DM and CA100'!$E$4:$I$244, MATCH('Company Scorecard - Select'!$A177, 'NZS DM and CA100'!$B$4:$B$244, 0),MATCH('Company Scorecard - Select'!$C$4, 'NZS DM and CA100'!$E$2:$I$2, 0)),"")</f>
        <v/>
      </c>
      <c r="K177" s="52"/>
      <c r="DO177" s="26"/>
      <c r="DP177" s="26"/>
      <c r="DQ177" s="26"/>
    </row>
    <row r="178" spans="1:121" s="24" customFormat="1" ht="12.75" customHeight="1" outlineLevel="2">
      <c r="A178" s="53" t="str">
        <f>LEFT(C178,FIND(":",C178)-1)</f>
        <v>9.1.a</v>
      </c>
      <c r="B178" s="54"/>
      <c r="C178" s="122" t="s">
        <v>172</v>
      </c>
      <c r="D178" s="92" t="str">
        <f>IFERROR(INDEX('CA100 2024 Scores'!$E$3:$I$76, MATCH('Company Scorecard - Select'!$A178, 'CA100 2024 Scores'!$A$3:$A$76, 0), MATCH('Company Scorecard - Select'!$C$4, 'CA100 2024 Scores'!$E$1:$I$1, 0)), "")</f>
        <v>N</v>
      </c>
      <c r="E178" s="132"/>
      <c r="F178" s="73">
        <f>IF(INDEX('NZS DM and CA100'!$D$4:$D$244, MATCH('Company Scorecard - Select'!$A178, 'NZS DM and CA100'!$B$4:$B$244, 0)) = "Disclosure", INDEX('NZS DM and CA100'!$E$4:$I$244, MATCH('Company Scorecard - Select'!$A178, 'NZS DM and CA100'!$B$4:$B$244, 0),MATCH('Company Scorecard - Select'!$C$4, 'NZS DM and CA100'!$E$2:$I$2, 0)),"N/A")</f>
        <v>0</v>
      </c>
      <c r="G178" s="73"/>
      <c r="H178" s="73" t="str">
        <f>IF(OR(INDEX('NZS DM and CA100'!$D$4:$D$244, MATCH('Company Scorecard - Select'!$A178, 'NZS DM and CA100'!$B$4:$B$244, 0)) = "Alignment", INDEX('NZS DM and CA100'!$D$4:$D$244, MATCH('Company Scorecard - Select'!$A178, 'NZS DM and CA100'!$B$4:$B$244, 0)) = "Solutions (Al)"), INDEX('NZS DM and CA100'!$E$4:$I$244, MATCH('Company Scorecard - Select'!$A178, 'NZS DM and CA100'!$B$4:$B$244, 0),MATCH('Company Scorecard - Select'!$C$4, 'NZS DM and CA100'!$E$2:$I$2, 0)),"")</f>
        <v/>
      </c>
      <c r="I178" s="73"/>
      <c r="J178" s="73" t="str">
        <f>IF(OR(INDEX('NZS DM and CA100'!$D$4:$D$244, MATCH('Company Scorecard - Select'!$A178, 'NZS DM and CA100'!$B$4:$B$244, 0)) = "Solutions", INDEX('NZS DM and CA100'!$D$4:$D$244, MATCH('Company Scorecard - Select'!$A178, 'NZS DM and CA100'!$B$4:$B$244, 0)) = "Solutions (Al)"), INDEX('NZS DM and CA100'!$E$4:$I$244, MATCH('Company Scorecard - Select'!$A178, 'NZS DM and CA100'!$B$4:$B$244, 0),MATCH('Company Scorecard - Select'!$C$4, 'NZS DM and CA100'!$E$2:$I$2, 0)),"")</f>
        <v/>
      </c>
      <c r="K178" s="52"/>
      <c r="DO178" s="26"/>
      <c r="DP178" s="26"/>
      <c r="DQ178" s="26"/>
    </row>
    <row r="179" spans="1:121" s="24" customFormat="1" ht="12.75" customHeight="1" outlineLevel="2">
      <c r="A179" s="53" t="str">
        <f>LEFT(C179,FIND(":",C179)-1)</f>
        <v>9.1.b</v>
      </c>
      <c r="B179" s="54"/>
      <c r="C179" s="122" t="s">
        <v>173</v>
      </c>
      <c r="D179" s="92" t="str">
        <f>IFERROR(INDEX('CA100 2024 Scores'!$E$3:$I$76, MATCH('Company Scorecard - Select'!$A179, 'CA100 2024 Scores'!$A$3:$A$76, 0), MATCH('Company Scorecard - Select'!$C$4, 'CA100 2024 Scores'!$E$1:$I$1, 0)), "")</f>
        <v>N</v>
      </c>
      <c r="E179" s="132"/>
      <c r="F179" s="73">
        <f>IF(INDEX('NZS DM and CA100'!$D$4:$D$244, MATCH('Company Scorecard - Select'!$A179, 'NZS DM and CA100'!$B$4:$B$244, 0)) = "Disclosure", INDEX('NZS DM and CA100'!$E$4:$I$244, MATCH('Company Scorecard - Select'!$A179, 'NZS DM and CA100'!$B$4:$B$244, 0),MATCH('Company Scorecard - Select'!$C$4, 'NZS DM and CA100'!$E$2:$I$2, 0)),"N/A")</f>
        <v>0</v>
      </c>
      <c r="G179" s="73"/>
      <c r="H179" s="73" t="str">
        <f>IF(OR(INDEX('NZS DM and CA100'!$D$4:$D$244, MATCH('Company Scorecard - Select'!$A179, 'NZS DM and CA100'!$B$4:$B$244, 0)) = "Alignment", INDEX('NZS DM and CA100'!$D$4:$D$244, MATCH('Company Scorecard - Select'!$A179, 'NZS DM and CA100'!$B$4:$B$244, 0)) = "Solutions (Al)"), INDEX('NZS DM and CA100'!$E$4:$I$244, MATCH('Company Scorecard - Select'!$A179, 'NZS DM and CA100'!$B$4:$B$244, 0),MATCH('Company Scorecard - Select'!$C$4, 'NZS DM and CA100'!$E$2:$I$2, 0)),"")</f>
        <v/>
      </c>
      <c r="I179" s="73"/>
      <c r="J179" s="73" t="str">
        <f>IF(OR(INDEX('NZS DM and CA100'!$D$4:$D$244, MATCH('Company Scorecard - Select'!$A179, 'NZS DM and CA100'!$B$4:$B$244, 0)) = "Solutions", INDEX('NZS DM and CA100'!$D$4:$D$244, MATCH('Company Scorecard - Select'!$A179, 'NZS DM and CA100'!$B$4:$B$244, 0)) = "Solutions (Al)"), INDEX('NZS DM and CA100'!$E$4:$I$244, MATCH('Company Scorecard - Select'!$A179, 'NZS DM and CA100'!$B$4:$B$244, 0),MATCH('Company Scorecard - Select'!$C$4, 'NZS DM and CA100'!$E$2:$I$2, 0)),"")</f>
        <v/>
      </c>
      <c r="K179" s="52"/>
      <c r="DO179" s="26"/>
      <c r="DP179" s="26"/>
      <c r="DQ179" s="26"/>
    </row>
    <row r="180" spans="1:121" s="24" customFormat="1" ht="12.75" customHeight="1" outlineLevel="2">
      <c r="A180" s="53" t="str">
        <f>LEFT(C180,FIND(":",C180)-1)</f>
        <v>9.1.c</v>
      </c>
      <c r="B180" s="54"/>
      <c r="C180" s="122" t="s">
        <v>174</v>
      </c>
      <c r="D180" s="92" t="str">
        <f>IFERROR(INDEX('CA100 2024 Scores'!$E$3:$I$76, MATCH('Company Scorecard - Select'!$A180, 'CA100 2024 Scores'!$A$3:$A$76, 0), MATCH('Company Scorecard - Select'!$C$4, 'CA100 2024 Scores'!$E$1:$I$1, 0)), "")</f>
        <v>N</v>
      </c>
      <c r="E180" s="132"/>
      <c r="F180" s="73">
        <f>IF(INDEX('NZS DM and CA100'!$D$4:$D$244, MATCH('Company Scorecard - Select'!$A180, 'NZS DM and CA100'!$B$4:$B$244, 0)) = "Disclosure", INDEX('NZS DM and CA100'!$E$4:$I$244, MATCH('Company Scorecard - Select'!$A180, 'NZS DM and CA100'!$B$4:$B$244, 0),MATCH('Company Scorecard - Select'!$C$4, 'NZS DM and CA100'!$E$2:$I$2, 0)),"N/A")</f>
        <v>0</v>
      </c>
      <c r="G180" s="73"/>
      <c r="H180" s="73" t="str">
        <f>IF(OR(INDEX('NZS DM and CA100'!$D$4:$D$244, MATCH('Company Scorecard - Select'!$A180, 'NZS DM and CA100'!$B$4:$B$244, 0)) = "Alignment", INDEX('NZS DM and CA100'!$D$4:$D$244, MATCH('Company Scorecard - Select'!$A180, 'NZS DM and CA100'!$B$4:$B$244, 0)) = "Solutions (Al)"), INDEX('NZS DM and CA100'!$E$4:$I$244, MATCH('Company Scorecard - Select'!$A180, 'NZS DM and CA100'!$B$4:$B$244, 0),MATCH('Company Scorecard - Select'!$C$4, 'NZS DM and CA100'!$E$2:$I$2, 0)),"")</f>
        <v/>
      </c>
      <c r="I180" s="73"/>
      <c r="J180" s="73" t="str">
        <f>IF(OR(INDEX('NZS DM and CA100'!$D$4:$D$244, MATCH('Company Scorecard - Select'!$A180, 'NZS DM and CA100'!$B$4:$B$244, 0)) = "Solutions", INDEX('NZS DM and CA100'!$D$4:$D$244, MATCH('Company Scorecard - Select'!$A180, 'NZS DM and CA100'!$B$4:$B$244, 0)) = "Solutions (Al)"), INDEX('NZS DM and CA100'!$E$4:$I$244, MATCH('Company Scorecard - Select'!$A180, 'NZS DM and CA100'!$B$4:$B$244, 0),MATCH('Company Scorecard - Select'!$C$4, 'NZS DM and CA100'!$E$2:$I$2, 0)),"")</f>
        <v/>
      </c>
      <c r="K180" s="52"/>
      <c r="DO180" s="26"/>
      <c r="DP180" s="26"/>
      <c r="DQ180" s="26"/>
    </row>
    <row r="181" spans="1:121" s="24" customFormat="1" ht="12.75" customHeight="1" outlineLevel="2">
      <c r="A181" s="53" t="str">
        <f t="shared" ref="A181" si="4">LEFT(C181,FIND(":",C181)-1)</f>
        <v>9.i</v>
      </c>
      <c r="B181" s="54"/>
      <c r="C181" s="148" t="s">
        <v>175</v>
      </c>
      <c r="D181" s="92"/>
      <c r="E181" s="132"/>
      <c r="F181" s="73">
        <f>SUM(F182:F183)/COUNT(F182:F183)</f>
        <v>0</v>
      </c>
      <c r="G181" s="73"/>
      <c r="H181" s="73" t="str">
        <f>IF(OR(INDEX('NZS DM and CA100'!$D$4:$D$244, MATCH('Company Scorecard - Select'!$A181, 'NZS DM and CA100'!$B$4:$B$244, 0)) = "Alignment", INDEX('NZS DM and CA100'!$D$4:$D$244, MATCH('Company Scorecard - Select'!$A181, 'NZS DM and CA100'!$B$4:$B$244, 0)) = "Solutions (Al)"), INDEX('NZS DM and CA100'!$E$4:$I$244, MATCH('Company Scorecard - Select'!$A181, 'NZS DM and CA100'!$B$4:$B$244, 0),MATCH('Company Scorecard - Select'!$C$4, 'NZS DM and CA100'!$E$2:$I$2, 0)),"")</f>
        <v/>
      </c>
      <c r="I181" s="73"/>
      <c r="J181" s="73" t="str">
        <f>IF(OR(INDEX('NZS DM and CA100'!$D$4:$D$244, MATCH('Company Scorecard - Select'!$A181, 'NZS DM and CA100'!$B$4:$B$244, 0)) = "Solutions", INDEX('NZS DM and CA100'!$D$4:$D$244, MATCH('Company Scorecard - Select'!$A181, 'NZS DM and CA100'!$B$4:$B$244, 0)) = "Solutions (Al)"), INDEX('NZS DM and CA100'!$E$4:$I$244, MATCH('Company Scorecard - Select'!$A181, 'NZS DM and CA100'!$B$4:$B$244, 0),MATCH('Company Scorecard - Select'!$C$4, 'NZS DM and CA100'!$E$2:$I$2, 0)),"")</f>
        <v/>
      </c>
      <c r="K181" s="52"/>
      <c r="DO181" s="26"/>
      <c r="DP181" s="26"/>
      <c r="DQ181" s="26"/>
    </row>
    <row r="182" spans="1:121" s="24" customFormat="1" ht="12.75" customHeight="1" outlineLevel="2">
      <c r="A182" s="53" t="str">
        <f>LEFT(C182,FIND(" ",C182)-1)</f>
        <v>9.i.a</v>
      </c>
      <c r="B182" s="54"/>
      <c r="C182" s="145" t="s">
        <v>176</v>
      </c>
      <c r="D182" s="92"/>
      <c r="E182" s="132"/>
      <c r="F182" s="73">
        <f>IF(INDEX('NZS DM and CA100'!$D$4:$D$244, MATCH('Company Scorecard - Select'!$A182, 'NZS DM and CA100'!$B$4:$B$244, 0)) = "Disclosure", INDEX('NZS DM and CA100'!$E$4:$I$244, MATCH('Company Scorecard - Select'!$A182, 'NZS DM and CA100'!$B$4:$B$244, 0),MATCH('Company Scorecard - Select'!$C$4, 'NZS DM and CA100'!$E$2:$I$2, 0)),"N/A")</f>
        <v>0</v>
      </c>
      <c r="G182" s="73"/>
      <c r="H182" s="73" t="str">
        <f>IF(OR(INDEX('NZS DM and CA100'!$D$4:$D$244, MATCH('Company Scorecard - Select'!$A182, 'NZS DM and CA100'!$B$4:$B$244, 0)) = "Alignment", INDEX('NZS DM and CA100'!$D$4:$D$244, MATCH('Company Scorecard - Select'!$A182, 'NZS DM and CA100'!$B$4:$B$244, 0)) = "Solutions (Al)"), INDEX('NZS DM and CA100'!$E$4:$I$244, MATCH('Company Scorecard - Select'!$A182, 'NZS DM and CA100'!$B$4:$B$244, 0),MATCH('Company Scorecard - Select'!$C$4, 'NZS DM and CA100'!$E$2:$I$2, 0)),"")</f>
        <v/>
      </c>
      <c r="I182" s="73"/>
      <c r="J182" s="73" t="str">
        <f>IF(OR(INDEX('NZS DM and CA100'!$D$4:$D$244, MATCH('Company Scorecard - Select'!$A182, 'NZS DM and CA100'!$B$4:$B$244, 0)) = "Solutions", INDEX('NZS DM and CA100'!$D$4:$D$244, MATCH('Company Scorecard - Select'!$A182, 'NZS DM and CA100'!$B$4:$B$244, 0)) = "Solutions (Al)"), INDEX('NZS DM and CA100'!$E$4:$I$244, MATCH('Company Scorecard - Select'!$A182, 'NZS DM and CA100'!$B$4:$B$244, 0),MATCH('Company Scorecard - Select'!$C$4, 'NZS DM and CA100'!$E$2:$I$2, 0)),"")</f>
        <v/>
      </c>
      <c r="K182" s="52"/>
      <c r="DO182" s="26"/>
      <c r="DP182" s="26"/>
      <c r="DQ182" s="26"/>
    </row>
    <row r="183" spans="1:121" s="24" customFormat="1" ht="12.75" customHeight="1" outlineLevel="2">
      <c r="A183" s="53" t="str">
        <f>LEFT(C183,FIND(" ",C183)-1)</f>
        <v>9.i.b</v>
      </c>
      <c r="B183" s="54"/>
      <c r="C183" s="145" t="s">
        <v>177</v>
      </c>
      <c r="D183" s="92"/>
      <c r="E183" s="132"/>
      <c r="F183" s="73">
        <f>IF(INDEX('NZS DM and CA100'!$D$4:$D$244, MATCH('Company Scorecard - Select'!$A183, 'NZS DM and CA100'!$B$4:$B$244, 0)) = "Disclosure", INDEX('NZS DM and CA100'!$E$4:$I$244, MATCH('Company Scorecard - Select'!$A183, 'NZS DM and CA100'!$B$4:$B$244, 0),MATCH('Company Scorecard - Select'!$C$4, 'NZS DM and CA100'!$E$2:$I$2, 0)),"N/A")</f>
        <v>0</v>
      </c>
      <c r="G183" s="73"/>
      <c r="H183" s="73" t="str">
        <f>IF(OR(INDEX('NZS DM and CA100'!$D$4:$D$244, MATCH('Company Scorecard - Select'!$A183, 'NZS DM and CA100'!$B$4:$B$244, 0)) = "Alignment", INDEX('NZS DM and CA100'!$D$4:$D$244, MATCH('Company Scorecard - Select'!$A183, 'NZS DM and CA100'!$B$4:$B$244, 0)) = "Solutions (Al)"), INDEX('NZS DM and CA100'!$E$4:$I$244, MATCH('Company Scorecard - Select'!$A183, 'NZS DM and CA100'!$B$4:$B$244, 0),MATCH('Company Scorecard - Select'!$C$4, 'NZS DM and CA100'!$E$2:$I$2, 0)),"")</f>
        <v/>
      </c>
      <c r="I183" s="73"/>
      <c r="J183" s="73" t="str">
        <f>IF(OR(INDEX('NZS DM and CA100'!$D$4:$D$244, MATCH('Company Scorecard - Select'!$A183, 'NZS DM and CA100'!$B$4:$B$244, 0)) = "Solutions", INDEX('NZS DM and CA100'!$D$4:$D$244, MATCH('Company Scorecard - Select'!$A183, 'NZS DM and CA100'!$B$4:$B$244, 0)) = "Solutions (Al)"), INDEX('NZS DM and CA100'!$E$4:$I$244, MATCH('Company Scorecard - Select'!$A183, 'NZS DM and CA100'!$B$4:$B$244, 0),MATCH('Company Scorecard - Select'!$C$4, 'NZS DM and CA100'!$E$2:$I$2, 0)),"")</f>
        <v/>
      </c>
      <c r="K183" s="52"/>
      <c r="DO183" s="26"/>
      <c r="DP183" s="26"/>
      <c r="DQ183" s="26"/>
    </row>
    <row r="184" spans="1:121" s="24" customFormat="1" ht="12.75" customHeight="1" outlineLevel="1">
      <c r="A184" s="51">
        <v>9.1999999999999993</v>
      </c>
      <c r="B184" s="54"/>
      <c r="C184" s="149" t="s">
        <v>178</v>
      </c>
      <c r="D184" s="92" t="str">
        <f>IFERROR(INDEX('CA100 2024 Scores'!$E$3:$I$76, MATCH('Company Scorecard - Select'!$A184, 'CA100 2024 Scores'!$A$3:$A$76, 0), MATCH('Company Scorecard - Select'!$C$4, 'CA100 2024 Scores'!$E$1:$I$1, 0)), "")</f>
        <v>N</v>
      </c>
      <c r="E184" s="132"/>
      <c r="F184" s="73">
        <f>SUM(F185:F188,F191)/COUNT(F185:F188,F191)</f>
        <v>0.13333333333333333</v>
      </c>
      <c r="G184" s="73"/>
      <c r="H184" s="73" t="str">
        <f>IF(OR(INDEX('NZS DM and CA100'!$D$4:$D$244, MATCH('Company Scorecard - Select'!$A184, 'NZS DM and CA100'!$B$4:$B$244, 0)) = "Alignment", INDEX('NZS DM and CA100'!$D$4:$D$244, MATCH('Company Scorecard - Select'!$A184, 'NZS DM and CA100'!$B$4:$B$244, 0)) = "Solutions (Al)"), INDEX('NZS DM and CA100'!$E$4:$I$244, MATCH('Company Scorecard - Select'!$A184, 'NZS DM and CA100'!$B$4:$B$244, 0),MATCH('Company Scorecard - Select'!$C$4, 'NZS DM and CA100'!$E$2:$I$2, 0)),"")</f>
        <v/>
      </c>
      <c r="I184" s="73"/>
      <c r="J184" s="73" t="str">
        <f>IF(OR(INDEX('NZS DM and CA100'!$D$4:$D$244, MATCH('Company Scorecard - Select'!$A184, 'NZS DM and CA100'!$B$4:$B$244, 0)) = "Solutions", INDEX('NZS DM and CA100'!$D$4:$D$244, MATCH('Company Scorecard - Select'!$A184, 'NZS DM and CA100'!$B$4:$B$244, 0)) = "Solutions (Al)"), INDEX('NZS DM and CA100'!$E$4:$I$244, MATCH('Company Scorecard - Select'!$A184, 'NZS DM and CA100'!$B$4:$B$244, 0),MATCH('Company Scorecard - Select'!$C$4, 'NZS DM and CA100'!$E$2:$I$2, 0)),"")</f>
        <v/>
      </c>
      <c r="K184" s="52"/>
      <c r="DO184" s="26"/>
      <c r="DP184" s="26"/>
      <c r="DQ184" s="26"/>
    </row>
    <row r="185" spans="1:121" s="24" customFormat="1" ht="12.75" customHeight="1" outlineLevel="2">
      <c r="A185" s="53" t="str">
        <f>LEFT(C185,FIND(":",C185)-1)</f>
        <v>9.2.a</v>
      </c>
      <c r="B185" s="54"/>
      <c r="C185" s="122" t="s">
        <v>179</v>
      </c>
      <c r="D185" s="92" t="str">
        <f>IFERROR(INDEX('CA100 2024 Scores'!$E$3:$I$76, MATCH('Company Scorecard - Select'!$A185, 'CA100 2024 Scores'!$A$3:$A$76, 0), MATCH('Company Scorecard - Select'!$C$4, 'CA100 2024 Scores'!$E$1:$I$1, 0)), "")</f>
        <v>N</v>
      </c>
      <c r="E185" s="132"/>
      <c r="F185" s="73">
        <f>IF(INDEX('NZS DM and CA100'!$D$4:$D$244, MATCH('Company Scorecard - Select'!$A185, 'NZS DM and CA100'!$B$4:$B$244, 0)) = "Disclosure", INDEX('NZS DM and CA100'!$E$4:$I$244, MATCH('Company Scorecard - Select'!$A185, 'NZS DM and CA100'!$B$4:$B$244, 0),MATCH('Company Scorecard - Select'!$C$4, 'NZS DM and CA100'!$E$2:$I$2, 0)),"N/A")</f>
        <v>0</v>
      </c>
      <c r="G185" s="73"/>
      <c r="H185" s="73" t="str">
        <f>IF(OR(INDEX('NZS DM and CA100'!$D$4:$D$244, MATCH('Company Scorecard - Select'!$A185, 'NZS DM and CA100'!$B$4:$B$244, 0)) = "Alignment", INDEX('NZS DM and CA100'!$D$4:$D$244, MATCH('Company Scorecard - Select'!$A185, 'NZS DM and CA100'!$B$4:$B$244, 0)) = "Solutions (Al)"), INDEX('NZS DM and CA100'!$E$4:$I$244, MATCH('Company Scorecard - Select'!$A185, 'NZS DM and CA100'!$B$4:$B$244, 0),MATCH('Company Scorecard - Select'!$C$4, 'NZS DM and CA100'!$E$2:$I$2, 0)),"")</f>
        <v/>
      </c>
      <c r="I185" s="73"/>
      <c r="J185" s="73" t="str">
        <f>IF(OR(INDEX('NZS DM and CA100'!$D$4:$D$244, MATCH('Company Scorecard - Select'!$A185, 'NZS DM and CA100'!$B$4:$B$244, 0)) = "Solutions", INDEX('NZS DM and CA100'!$D$4:$D$244, MATCH('Company Scorecard - Select'!$A185, 'NZS DM and CA100'!$B$4:$B$244, 0)) = "Solutions (Al)"), INDEX('NZS DM and CA100'!$E$4:$I$244, MATCH('Company Scorecard - Select'!$A185, 'NZS DM and CA100'!$B$4:$B$244, 0),MATCH('Company Scorecard - Select'!$C$4, 'NZS DM and CA100'!$E$2:$I$2, 0)),"")</f>
        <v/>
      </c>
      <c r="K185" s="52"/>
      <c r="DO185" s="26"/>
      <c r="DP185" s="26"/>
      <c r="DQ185" s="26"/>
    </row>
    <row r="186" spans="1:121" s="24" customFormat="1" ht="12.75" customHeight="1" outlineLevel="2">
      <c r="A186" s="53" t="str">
        <f>LEFT(C186,FIND(":",C186)-1)</f>
        <v>9.2.b</v>
      </c>
      <c r="B186" s="54"/>
      <c r="C186" s="122" t="s">
        <v>180</v>
      </c>
      <c r="D186" s="92" t="str">
        <f>IFERROR(INDEX('CA100 2024 Scores'!$E$3:$I$76, MATCH('Company Scorecard - Select'!$A186, 'CA100 2024 Scores'!$A$3:$A$76, 0), MATCH('Company Scorecard - Select'!$C$4, 'CA100 2024 Scores'!$E$1:$I$1, 0)), "")</f>
        <v>N</v>
      </c>
      <c r="E186" s="132"/>
      <c r="F186" s="73">
        <f>IF(INDEX('NZS DM and CA100'!$D$4:$D$244, MATCH('Company Scorecard - Select'!$A186, 'NZS DM and CA100'!$B$4:$B$244, 0)) = "Disclosure", INDEX('NZS DM and CA100'!$E$4:$I$244, MATCH('Company Scorecard - Select'!$A186, 'NZS DM and CA100'!$B$4:$B$244, 0),MATCH('Company Scorecard - Select'!$C$4, 'NZS DM and CA100'!$E$2:$I$2, 0)),"N/A")</f>
        <v>0</v>
      </c>
      <c r="G186" s="73"/>
      <c r="H186" s="73" t="str">
        <f>IF(OR(INDEX('NZS DM and CA100'!$D$4:$D$244, MATCH('Company Scorecard - Select'!$A186, 'NZS DM and CA100'!$B$4:$B$244, 0)) = "Alignment", INDEX('NZS DM and CA100'!$D$4:$D$244, MATCH('Company Scorecard - Select'!$A186, 'NZS DM and CA100'!$B$4:$B$244, 0)) = "Solutions (Al)"), INDEX('NZS DM and CA100'!$E$4:$I$244, MATCH('Company Scorecard - Select'!$A186, 'NZS DM and CA100'!$B$4:$B$244, 0),MATCH('Company Scorecard - Select'!$C$4, 'NZS DM and CA100'!$E$2:$I$2, 0)),"")</f>
        <v/>
      </c>
      <c r="I186" s="73"/>
      <c r="J186" s="73" t="str">
        <f>IF(OR(INDEX('NZS DM and CA100'!$D$4:$D$244, MATCH('Company Scorecard - Select'!$A186, 'NZS DM and CA100'!$B$4:$B$244, 0)) = "Solutions", INDEX('NZS DM and CA100'!$D$4:$D$244, MATCH('Company Scorecard - Select'!$A186, 'NZS DM and CA100'!$B$4:$B$244, 0)) = "Solutions (Al)"), INDEX('NZS DM and CA100'!$E$4:$I$244, MATCH('Company Scorecard - Select'!$A186, 'NZS DM and CA100'!$B$4:$B$244, 0),MATCH('Company Scorecard - Select'!$C$4, 'NZS DM and CA100'!$E$2:$I$2, 0)),"")</f>
        <v/>
      </c>
      <c r="K186" s="52"/>
      <c r="DO186" s="26"/>
      <c r="DP186" s="26"/>
      <c r="DQ186" s="26"/>
    </row>
    <row r="187" spans="1:121" s="24" customFormat="1" ht="12.75" customHeight="1" outlineLevel="2">
      <c r="A187" s="53" t="str">
        <f>LEFT(C187,FIND(":",C187)-1)</f>
        <v>9.2.c</v>
      </c>
      <c r="B187" s="54"/>
      <c r="C187" s="122" t="s">
        <v>181</v>
      </c>
      <c r="D187" s="92" t="str">
        <f>IFERROR(INDEX('CA100 2024 Scores'!$E$3:$I$76, MATCH('Company Scorecard - Select'!$A187, 'CA100 2024 Scores'!$A$3:$A$76, 0), MATCH('Company Scorecard - Select'!$C$4, 'CA100 2024 Scores'!$E$1:$I$1, 0)), "")</f>
        <v>N</v>
      </c>
      <c r="E187" s="132"/>
      <c r="F187" s="73">
        <f>IF(INDEX('NZS DM and CA100'!$D$4:$D$244, MATCH('Company Scorecard - Select'!$A187, 'NZS DM and CA100'!$B$4:$B$244, 0)) = "Disclosure", INDEX('NZS DM and CA100'!$E$4:$I$244, MATCH('Company Scorecard - Select'!$A187, 'NZS DM and CA100'!$B$4:$B$244, 0),MATCH('Company Scorecard - Select'!$C$4, 'NZS DM and CA100'!$E$2:$I$2, 0)),"N/A")</f>
        <v>0</v>
      </c>
      <c r="G187" s="73"/>
      <c r="H187" s="73" t="str">
        <f>IF(OR(INDEX('NZS DM and CA100'!$D$4:$D$244, MATCH('Company Scorecard - Select'!$A187, 'NZS DM and CA100'!$B$4:$B$244, 0)) = "Alignment", INDEX('NZS DM and CA100'!$D$4:$D$244, MATCH('Company Scorecard - Select'!$A187, 'NZS DM and CA100'!$B$4:$B$244, 0)) = "Solutions (Al)"), INDEX('NZS DM and CA100'!$E$4:$I$244, MATCH('Company Scorecard - Select'!$A187, 'NZS DM and CA100'!$B$4:$B$244, 0),MATCH('Company Scorecard - Select'!$C$4, 'NZS DM and CA100'!$E$2:$I$2, 0)),"")</f>
        <v/>
      </c>
      <c r="I187" s="73"/>
      <c r="J187" s="73" t="str">
        <f>IF(OR(INDEX('NZS DM and CA100'!$D$4:$D$244, MATCH('Company Scorecard - Select'!$A187, 'NZS DM and CA100'!$B$4:$B$244, 0)) = "Solutions", INDEX('NZS DM and CA100'!$D$4:$D$244, MATCH('Company Scorecard - Select'!$A187, 'NZS DM and CA100'!$B$4:$B$244, 0)) = "Solutions (Al)"), INDEX('NZS DM and CA100'!$E$4:$I$244, MATCH('Company Scorecard - Select'!$A187, 'NZS DM and CA100'!$B$4:$B$244, 0),MATCH('Company Scorecard - Select'!$C$4, 'NZS DM and CA100'!$E$2:$I$2, 0)),"")</f>
        <v/>
      </c>
      <c r="K187" s="52"/>
      <c r="DO187" s="26"/>
      <c r="DP187" s="26"/>
      <c r="DQ187" s="26"/>
    </row>
    <row r="188" spans="1:121" s="24" customFormat="1" ht="12.75" customHeight="1" outlineLevel="2">
      <c r="A188" s="53" t="str">
        <f t="shared" ref="A188:A191" si="5">LEFT(C188,FIND(":",C188)-1)</f>
        <v>9.ii</v>
      </c>
      <c r="B188" s="54"/>
      <c r="C188" s="148" t="s">
        <v>182</v>
      </c>
      <c r="D188" s="92"/>
      <c r="E188" s="132"/>
      <c r="F188" s="73">
        <f>AVERAGE(F189:F190)</f>
        <v>0</v>
      </c>
      <c r="G188" s="73"/>
      <c r="H188" s="73" t="str">
        <f>IF(OR(INDEX('NZS DM and CA100'!$D$4:$D$244, MATCH('Company Scorecard - Select'!$A188, 'NZS DM and CA100'!$B$4:$B$244, 0)) = "Alignment", INDEX('NZS DM and CA100'!$D$4:$D$244, MATCH('Company Scorecard - Select'!$A188, 'NZS DM and CA100'!$B$4:$B$244, 0)) = "Solutions (Al)"), INDEX('NZS DM and CA100'!$E$4:$I$244, MATCH('Company Scorecard - Select'!$A188, 'NZS DM and CA100'!$B$4:$B$244, 0),MATCH('Company Scorecard - Select'!$C$4, 'NZS DM and CA100'!$E$2:$I$2, 0)),"")</f>
        <v/>
      </c>
      <c r="I188" s="73"/>
      <c r="J188" s="73" t="str">
        <f>IF(OR(INDEX('NZS DM and CA100'!$D$4:$D$244, MATCH('Company Scorecard - Select'!$A188, 'NZS DM and CA100'!$B$4:$B$244, 0)) = "Solutions", INDEX('NZS DM and CA100'!$D$4:$D$244, MATCH('Company Scorecard - Select'!$A188, 'NZS DM and CA100'!$B$4:$B$244, 0)) = "Solutions (Al)"), INDEX('NZS DM and CA100'!$E$4:$I$244, MATCH('Company Scorecard - Select'!$A188, 'NZS DM and CA100'!$B$4:$B$244, 0),MATCH('Company Scorecard - Select'!$C$4, 'NZS DM and CA100'!$E$2:$I$2, 0)),"")</f>
        <v/>
      </c>
      <c r="K188" s="52"/>
      <c r="DO188" s="26"/>
      <c r="DP188" s="26"/>
      <c r="DQ188" s="26"/>
    </row>
    <row r="189" spans="1:121" s="24" customFormat="1" ht="12.75" customHeight="1" outlineLevel="2">
      <c r="A189" s="53" t="str">
        <f>LEFT(C189,FIND(" ",C189)-1)</f>
        <v>9.ii.a</v>
      </c>
      <c r="B189" s="54"/>
      <c r="C189" s="145" t="s">
        <v>183</v>
      </c>
      <c r="D189" s="92"/>
      <c r="E189" s="132"/>
      <c r="F189" s="73" t="str">
        <f>IF(INDEX('NZS DM and CA100'!$D$4:$D$244, MATCH('Company Scorecard - Select'!$A189, 'NZS DM and CA100'!$B$4:$B$244, 0)) = "Disclosure", INDEX('NZS DM and CA100'!$E$4:$I$244, MATCH('Company Scorecard - Select'!$A189, 'NZS DM and CA100'!$B$4:$B$244, 0),MATCH('Company Scorecard - Select'!$C$4, 'NZS DM and CA100'!$E$2:$I$2, 0)),"N/A")</f>
        <v>Not Relevant</v>
      </c>
      <c r="G189" s="73"/>
      <c r="H189" s="73" t="str">
        <f>IF(OR(INDEX('NZS DM and CA100'!$D$4:$D$244, MATCH('Company Scorecard - Select'!$A189, 'NZS DM and CA100'!$B$4:$B$244, 0)) = "Alignment", INDEX('NZS DM and CA100'!$D$4:$D$244, MATCH('Company Scorecard - Select'!$A189, 'NZS DM and CA100'!$B$4:$B$244, 0)) = "Solutions (Al)"), INDEX('NZS DM and CA100'!$E$4:$I$244, MATCH('Company Scorecard - Select'!$A189, 'NZS DM and CA100'!$B$4:$B$244, 0),MATCH('Company Scorecard - Select'!$C$4, 'NZS DM and CA100'!$E$2:$I$2, 0)),"")</f>
        <v/>
      </c>
      <c r="I189" s="73"/>
      <c r="J189" s="73" t="str">
        <f>IF(OR(INDEX('NZS DM and CA100'!$D$4:$D$244, MATCH('Company Scorecard - Select'!$A189, 'NZS DM and CA100'!$B$4:$B$244, 0)) = "Solutions", INDEX('NZS DM and CA100'!$D$4:$D$244, MATCH('Company Scorecard - Select'!$A189, 'NZS DM and CA100'!$B$4:$B$244, 0)) = "Solutions (Al)"), INDEX('NZS DM and CA100'!$E$4:$I$244, MATCH('Company Scorecard - Select'!$A189, 'NZS DM and CA100'!$B$4:$B$244, 0),MATCH('Company Scorecard - Select'!$C$4, 'NZS DM and CA100'!$E$2:$I$2, 0)),"")</f>
        <v/>
      </c>
      <c r="K189" s="52"/>
      <c r="DO189" s="26"/>
      <c r="DP189" s="26"/>
      <c r="DQ189" s="26"/>
    </row>
    <row r="190" spans="1:121" s="24" customFormat="1" ht="12.75" customHeight="1" outlineLevel="2">
      <c r="A190" s="53" t="str">
        <f>LEFT(C190,FIND(" ",C190)-1)</f>
        <v>9.ii.b</v>
      </c>
      <c r="B190" s="54"/>
      <c r="C190" s="145" t="s">
        <v>184</v>
      </c>
      <c r="D190" s="92"/>
      <c r="E190" s="132"/>
      <c r="F190" s="73">
        <f>IF(INDEX('NZS DM and CA100'!$D$4:$D$244, MATCH('Company Scorecard - Select'!$A190, 'NZS DM and CA100'!$B$4:$B$244, 0)) = "Disclosure", INDEX('NZS DM and CA100'!$E$4:$I$244, MATCH('Company Scorecard - Select'!$A190, 'NZS DM and CA100'!$B$4:$B$244, 0),MATCH('Company Scorecard - Select'!$C$4, 'NZS DM and CA100'!$E$2:$I$2, 0)),"N/A")</f>
        <v>0</v>
      </c>
      <c r="G190" s="73"/>
      <c r="H190" s="73" t="str">
        <f>IF(OR(INDEX('NZS DM and CA100'!$D$4:$D$244, MATCH('Company Scorecard - Select'!$A190, 'NZS DM and CA100'!$B$4:$B$244, 0)) = "Alignment", INDEX('NZS DM and CA100'!$D$4:$D$244, MATCH('Company Scorecard - Select'!$A190, 'NZS DM and CA100'!$B$4:$B$244, 0)) = "Solutions (Al)"), INDEX('NZS DM and CA100'!$E$4:$I$244, MATCH('Company Scorecard - Select'!$A190, 'NZS DM and CA100'!$B$4:$B$244, 0),MATCH('Company Scorecard - Select'!$C$4, 'NZS DM and CA100'!$E$2:$I$2, 0)),"")</f>
        <v/>
      </c>
      <c r="I190" s="73"/>
      <c r="J190" s="73" t="str">
        <f>IF(OR(INDEX('NZS DM and CA100'!$D$4:$D$244, MATCH('Company Scorecard - Select'!$A190, 'NZS DM and CA100'!$B$4:$B$244, 0)) = "Solutions", INDEX('NZS DM and CA100'!$D$4:$D$244, MATCH('Company Scorecard - Select'!$A190, 'NZS DM and CA100'!$B$4:$B$244, 0)) = "Solutions (Al)"), INDEX('NZS DM and CA100'!$E$4:$I$244, MATCH('Company Scorecard - Select'!$A190, 'NZS DM and CA100'!$B$4:$B$244, 0),MATCH('Company Scorecard - Select'!$C$4, 'NZS DM and CA100'!$E$2:$I$2, 0)),"")</f>
        <v/>
      </c>
      <c r="K190" s="52"/>
      <c r="DO190" s="26"/>
      <c r="DP190" s="26"/>
      <c r="DQ190" s="26"/>
    </row>
    <row r="191" spans="1:121" s="24" customFormat="1" ht="12.75" customHeight="1" outlineLevel="2">
      <c r="A191" s="53" t="str">
        <f t="shared" si="5"/>
        <v>9.iii</v>
      </c>
      <c r="B191" s="54"/>
      <c r="C191" s="148" t="s">
        <v>185</v>
      </c>
      <c r="D191" s="92"/>
      <c r="E191" s="132"/>
      <c r="F191" s="73">
        <f>AVERAGE(F192:F194)</f>
        <v>0.66666666666666663</v>
      </c>
      <c r="G191" s="73"/>
      <c r="H191" s="73" t="str">
        <f>IF(OR(INDEX('NZS DM and CA100'!$D$4:$D$244, MATCH('Company Scorecard - Select'!$A191, 'NZS DM and CA100'!$B$4:$B$244, 0)) = "Alignment", INDEX('NZS DM and CA100'!$D$4:$D$244, MATCH('Company Scorecard - Select'!$A191, 'NZS DM and CA100'!$B$4:$B$244, 0)) = "Solutions (Al)"), INDEX('NZS DM and CA100'!$E$4:$I$244, MATCH('Company Scorecard - Select'!$A191, 'NZS DM and CA100'!$B$4:$B$244, 0),MATCH('Company Scorecard - Select'!$C$4, 'NZS DM and CA100'!$E$2:$I$2, 0)),"")</f>
        <v/>
      </c>
      <c r="I191" s="73"/>
      <c r="J191" s="73" t="str">
        <f>IF(OR(INDEX('NZS DM and CA100'!$D$4:$D$244, MATCH('Company Scorecard - Select'!$A191, 'NZS DM and CA100'!$B$4:$B$244, 0)) = "Solutions", INDEX('NZS DM and CA100'!$D$4:$D$244, MATCH('Company Scorecard - Select'!$A191, 'NZS DM and CA100'!$B$4:$B$244, 0)) = "Solutions (Al)"), INDEX('NZS DM and CA100'!$E$4:$I$244, MATCH('Company Scorecard - Select'!$A191, 'NZS DM and CA100'!$B$4:$B$244, 0),MATCH('Company Scorecard - Select'!$C$4, 'NZS DM and CA100'!$E$2:$I$2, 0)),"")</f>
        <v/>
      </c>
      <c r="K191" s="52"/>
      <c r="DO191" s="26"/>
      <c r="DP191" s="26"/>
      <c r="DQ191" s="26"/>
    </row>
    <row r="192" spans="1:121" s="24" customFormat="1" ht="12.75" customHeight="1" outlineLevel="2">
      <c r="A192" s="53" t="str">
        <f>LEFT(C192,FIND(" ",C192)-1)</f>
        <v>9.iii.a</v>
      </c>
      <c r="B192" s="54"/>
      <c r="C192" s="145" t="s">
        <v>186</v>
      </c>
      <c r="D192" s="92"/>
      <c r="E192" s="132"/>
      <c r="F192" s="73">
        <f>IF(INDEX('NZS DM and CA100'!$D$4:$D$244, MATCH('Company Scorecard - Select'!$A192, 'NZS DM and CA100'!$B$4:$B$244, 0)) = "Disclosure", INDEX('NZS DM and CA100'!$E$4:$I$244, MATCH('Company Scorecard - Select'!$A192, 'NZS DM and CA100'!$B$4:$B$244, 0),MATCH('Company Scorecard - Select'!$C$4, 'NZS DM and CA100'!$E$2:$I$2, 0)),"N/A")</f>
        <v>1</v>
      </c>
      <c r="G192" s="73"/>
      <c r="H192" s="73" t="str">
        <f>IF(OR(INDEX('NZS DM and CA100'!$D$4:$D$244, MATCH('Company Scorecard - Select'!$A192, 'NZS DM and CA100'!$B$4:$B$244, 0)) = "Alignment", INDEX('NZS DM and CA100'!$D$4:$D$244, MATCH('Company Scorecard - Select'!$A192, 'NZS DM and CA100'!$B$4:$B$244, 0)) = "Solutions (Al)"), INDEX('NZS DM and CA100'!$E$4:$I$244, MATCH('Company Scorecard - Select'!$A192, 'NZS DM and CA100'!$B$4:$B$244, 0),MATCH('Company Scorecard - Select'!$C$4, 'NZS DM and CA100'!$E$2:$I$2, 0)),"")</f>
        <v/>
      </c>
      <c r="I192" s="73"/>
      <c r="J192" s="73" t="str">
        <f>IF(OR(INDEX('NZS DM and CA100'!$D$4:$D$244, MATCH('Company Scorecard - Select'!$A192, 'NZS DM and CA100'!$B$4:$B$244, 0)) = "Solutions", INDEX('NZS DM and CA100'!$D$4:$D$244, MATCH('Company Scorecard - Select'!$A192, 'NZS DM and CA100'!$B$4:$B$244, 0)) = "Solutions (Al)"), INDEX('NZS DM and CA100'!$E$4:$I$244, MATCH('Company Scorecard - Select'!$A192, 'NZS DM and CA100'!$B$4:$B$244, 0),MATCH('Company Scorecard - Select'!$C$4, 'NZS DM and CA100'!$E$2:$I$2, 0)),"")</f>
        <v/>
      </c>
      <c r="K192" s="52"/>
      <c r="DO192" s="26"/>
      <c r="DP192" s="26"/>
      <c r="DQ192" s="26"/>
    </row>
    <row r="193" spans="1:121" s="24" customFormat="1" ht="12.75" customHeight="1" outlineLevel="2">
      <c r="A193" s="53" t="str">
        <f>LEFT(C193,FIND(" ",C193)-1)</f>
        <v>9.iii.b</v>
      </c>
      <c r="B193" s="54"/>
      <c r="C193" s="145" t="s">
        <v>187</v>
      </c>
      <c r="D193" s="92"/>
      <c r="E193" s="132"/>
      <c r="F193" s="73">
        <f>IF(INDEX('NZS DM and CA100'!$D$4:$D$244, MATCH('Company Scorecard - Select'!$A193, 'NZS DM and CA100'!$B$4:$B$244, 0)) = "Disclosure", INDEX('NZS DM and CA100'!$E$4:$I$244, MATCH('Company Scorecard - Select'!$A193, 'NZS DM and CA100'!$B$4:$B$244, 0),MATCH('Company Scorecard - Select'!$C$4, 'NZS DM and CA100'!$E$2:$I$2, 0)),"N/A")</f>
        <v>1</v>
      </c>
      <c r="G193" s="73"/>
      <c r="H193" s="73" t="str">
        <f>IF(OR(INDEX('NZS DM and CA100'!$D$4:$D$244, MATCH('Company Scorecard - Select'!$A193, 'NZS DM and CA100'!$B$4:$B$244, 0)) = "Alignment", INDEX('NZS DM and CA100'!$D$4:$D$244, MATCH('Company Scorecard - Select'!$A193, 'NZS DM and CA100'!$B$4:$B$244, 0)) = "Solutions (Al)"), INDEX('NZS DM and CA100'!$E$4:$I$244, MATCH('Company Scorecard - Select'!$A193, 'NZS DM and CA100'!$B$4:$B$244, 0),MATCH('Company Scorecard - Select'!$C$4, 'NZS DM and CA100'!$E$2:$I$2, 0)),"")</f>
        <v/>
      </c>
      <c r="I193" s="73"/>
      <c r="J193" s="73" t="str">
        <f>IF(OR(INDEX('NZS DM and CA100'!$D$4:$D$244, MATCH('Company Scorecard - Select'!$A193, 'NZS DM and CA100'!$B$4:$B$244, 0)) = "Solutions", INDEX('NZS DM and CA100'!$D$4:$D$244, MATCH('Company Scorecard - Select'!$A193, 'NZS DM and CA100'!$B$4:$B$244, 0)) = "Solutions (Al)"), INDEX('NZS DM and CA100'!$E$4:$I$244, MATCH('Company Scorecard - Select'!$A193, 'NZS DM and CA100'!$B$4:$B$244, 0),MATCH('Company Scorecard - Select'!$C$4, 'NZS DM and CA100'!$E$2:$I$2, 0)),"")</f>
        <v/>
      </c>
      <c r="K193" s="52"/>
      <c r="DO193" s="26"/>
      <c r="DP193" s="26"/>
      <c r="DQ193" s="26"/>
    </row>
    <row r="194" spans="1:121" s="24" customFormat="1" ht="12.75" customHeight="1" outlineLevel="2">
      <c r="A194" s="53" t="str">
        <f>LEFT(C194,FIND(" ",C194)-1)</f>
        <v>9.iii.c</v>
      </c>
      <c r="B194" s="54"/>
      <c r="C194" s="145" t="s">
        <v>188</v>
      </c>
      <c r="D194" s="92"/>
      <c r="E194" s="132"/>
      <c r="F194" s="73">
        <f>IF(INDEX('NZS DM and CA100'!$D$4:$D$244, MATCH('Company Scorecard - Select'!$A194, 'NZS DM and CA100'!$B$4:$B$244, 0)) = "Disclosure", INDEX('NZS DM and CA100'!$E$4:$I$244, MATCH('Company Scorecard - Select'!$A194, 'NZS DM and CA100'!$B$4:$B$244, 0),MATCH('Company Scorecard - Select'!$C$4, 'NZS DM and CA100'!$E$2:$I$2, 0)),"N/A")</f>
        <v>0</v>
      </c>
      <c r="G194" s="73"/>
      <c r="H194" s="73" t="str">
        <f>IF(OR(INDEX('NZS DM and CA100'!$D$4:$D$244, MATCH('Company Scorecard - Select'!$A194, 'NZS DM and CA100'!$B$4:$B$244, 0)) = "Alignment", INDEX('NZS DM and CA100'!$D$4:$D$244, MATCH('Company Scorecard - Select'!$A194, 'NZS DM and CA100'!$B$4:$B$244, 0)) = "Solutions (Al)"), INDEX('NZS DM and CA100'!$E$4:$I$244, MATCH('Company Scorecard - Select'!$A194, 'NZS DM and CA100'!$B$4:$B$244, 0),MATCH('Company Scorecard - Select'!$C$4, 'NZS DM and CA100'!$E$2:$I$2, 0)),"")</f>
        <v/>
      </c>
      <c r="I194" s="73"/>
      <c r="J194" s="73" t="str">
        <f>IF(OR(INDEX('NZS DM and CA100'!$D$4:$D$244, MATCH('Company Scorecard - Select'!$A194, 'NZS DM and CA100'!$B$4:$B$244, 0)) = "Solutions", INDEX('NZS DM and CA100'!$D$4:$D$244, MATCH('Company Scorecard - Select'!$A194, 'NZS DM and CA100'!$B$4:$B$244, 0)) = "Solutions (Al)"), INDEX('NZS DM and CA100'!$E$4:$I$244, MATCH('Company Scorecard - Select'!$A194, 'NZS DM and CA100'!$B$4:$B$244, 0),MATCH('Company Scorecard - Select'!$C$4, 'NZS DM and CA100'!$E$2:$I$2, 0)),"")</f>
        <v/>
      </c>
      <c r="K194" s="52"/>
      <c r="DO194" s="26"/>
      <c r="DP194" s="26"/>
      <c r="DQ194" s="26"/>
    </row>
    <row r="195" spans="1:121" s="24" customFormat="1" ht="5.25" customHeight="1" thickBot="1">
      <c r="B195" s="56"/>
      <c r="C195" s="99"/>
      <c r="D195" s="142" t="str">
        <f>IFERROR(INDEX('CA100 2024 Scores'!$E$3:$I$76, MATCH('Company Scorecard - Select'!$A195, 'CA100 2024 Scores'!$A$3:$A$76, 0), MATCH('Company Scorecard - Select'!$C$4, 'CA100 2024 Scores'!$E$1:$I$1, 0)), "")</f>
        <v/>
      </c>
      <c r="E195" s="131"/>
      <c r="F195" s="134"/>
      <c r="G195" s="134"/>
      <c r="H195" s="134"/>
      <c r="I195" s="134"/>
      <c r="J195" s="134"/>
      <c r="K195" s="57"/>
      <c r="DO195" s="26"/>
      <c r="DP195" s="26"/>
      <c r="DQ195" s="26"/>
    </row>
    <row r="196" spans="1:121" customFormat="1" ht="5.25" customHeight="1">
      <c r="A196" s="24"/>
      <c r="B196" s="49"/>
      <c r="C196" s="117" t="s">
        <v>41</v>
      </c>
      <c r="D196" s="117" t="str">
        <f>IFERROR(INDEX('CA100 2024 Scores'!$E$3:$I$76, MATCH('Company Scorecard - Select'!$A196, 'CA100 2024 Scores'!$A$3:$A$76, 0), MATCH('Company Scorecard - Select'!$C$4, 'CA100 2024 Scores'!$E$1:$I$1, 0)), "")</f>
        <v/>
      </c>
      <c r="E196" s="132"/>
      <c r="F196" s="132"/>
      <c r="G196" s="132"/>
      <c r="H196" s="132"/>
      <c r="I196" s="132"/>
      <c r="J196" s="132"/>
      <c r="K196" s="50"/>
      <c r="L196" s="24"/>
      <c r="M196" s="24"/>
      <c r="DO196" s="26"/>
      <c r="DP196" s="26"/>
      <c r="DQ196" s="26"/>
    </row>
    <row r="197" spans="1:121" s="24" customFormat="1" ht="12.75" customHeight="1">
      <c r="A197" s="51">
        <v>10</v>
      </c>
      <c r="B197" s="54"/>
      <c r="C197" s="104" t="str">
        <f>'[1]CA100 2024 Scores'!B77</f>
        <v>Indicator 10: TCFD Disclosure</v>
      </c>
      <c r="D197" s="143" t="str">
        <f>IFERROR(INDEX('CA100 2024 Scores'!$E$3:$I$76, MATCH('Company Scorecard - Select'!$A197, 'CA100 2024 Scores'!$A$3:$A$76, 0), MATCH('Company Scorecard - Select'!$C$4, 'CA100 2024 Scores'!$E$1:$I$1, 0)), "")</f>
        <v>Y</v>
      </c>
      <c r="E197" s="132"/>
      <c r="F197" s="68">
        <f>SUM(F199,F202,F205,F211,F220,F226,F230)/COUNT(F199,F202,F205,F211,F220,F226,F230)</f>
        <v>0.9642857142857143</v>
      </c>
      <c r="G197" s="135"/>
      <c r="H197" s="68"/>
      <c r="I197" s="135"/>
      <c r="J197" s="68"/>
      <c r="K197" s="52"/>
      <c r="DO197" s="26"/>
      <c r="DP197" s="26"/>
      <c r="DQ197" s="26"/>
    </row>
    <row r="198" spans="1:121" s="24" customFormat="1" ht="12.75" customHeight="1">
      <c r="A198" s="51"/>
      <c r="B198" s="54"/>
      <c r="C198" s="104"/>
      <c r="D198" s="143"/>
      <c r="E198" s="132"/>
      <c r="F198" s="136"/>
      <c r="G198" s="135"/>
      <c r="H198" s="135"/>
      <c r="I198" s="135"/>
      <c r="J198" s="135"/>
      <c r="K198" s="52"/>
      <c r="DO198" s="26"/>
      <c r="DP198" s="26"/>
      <c r="DQ198" s="26"/>
    </row>
    <row r="199" spans="1:121" s="24" customFormat="1" ht="12.75" customHeight="1" outlineLevel="1">
      <c r="A199" s="51">
        <v>10.1</v>
      </c>
      <c r="B199" s="54"/>
      <c r="C199" s="149" t="s">
        <v>189</v>
      </c>
      <c r="D199" s="92" t="str">
        <f>IFERROR(INDEX('CA100 2024 Scores'!$E$3:$I$76, MATCH('Company Scorecard - Select'!$A199, 'CA100 2024 Scores'!$A$3:$A$76, 0), MATCH('Company Scorecard - Select'!$C$4, 'CA100 2024 Scores'!$E$1:$I$1, 0)), "")</f>
        <v>Y</v>
      </c>
      <c r="E199" s="132"/>
      <c r="F199" s="73">
        <f>SUM(F200:F201)/COUNT(F200:F201)</f>
        <v>1</v>
      </c>
      <c r="G199" s="73"/>
      <c r="H199" s="73" t="str">
        <f>IF(OR(INDEX('NZS DM and CA100'!$D$4:$D$244, MATCH('Company Scorecard - Select'!$A199, 'NZS DM and CA100'!$B$4:$B$244, 0)) = "Alignment", INDEX('NZS DM and CA100'!$D$4:$D$244, MATCH('Company Scorecard - Select'!$A199, 'NZS DM and CA100'!$B$4:$B$244, 0)) = "Solutions (Al)"), INDEX('NZS DM and CA100'!$E$4:$I$244, MATCH('Company Scorecard - Select'!$A199, 'NZS DM and CA100'!$B$4:$B$244, 0),MATCH('Company Scorecard - Select'!$C$4, 'NZS DM and CA100'!$E$2:$I$2, 0)),"")</f>
        <v/>
      </c>
      <c r="I199" s="73"/>
      <c r="J199" s="73" t="str">
        <f>IF(OR(INDEX('NZS DM and CA100'!$D$4:$D$244, MATCH('Company Scorecard - Select'!$A199, 'NZS DM and CA100'!$B$4:$B$244, 0)) = "Solutions", INDEX('NZS DM and CA100'!$D$4:$D$244, MATCH('Company Scorecard - Select'!$A199, 'NZS DM and CA100'!$B$4:$B$244, 0)) = "Solutions (Al)"), INDEX('NZS DM and CA100'!$E$4:$I$244, MATCH('Company Scorecard - Select'!$A199, 'NZS DM and CA100'!$B$4:$B$244, 0),MATCH('Company Scorecard - Select'!$C$4, 'NZS DM and CA100'!$E$2:$I$2, 0)),"")</f>
        <v/>
      </c>
      <c r="K199" s="52"/>
      <c r="DO199" s="26"/>
      <c r="DP199" s="26"/>
      <c r="DQ199" s="26"/>
    </row>
    <row r="200" spans="1:121" s="24" customFormat="1" ht="12.75" customHeight="1" outlineLevel="2">
      <c r="A200" s="53" t="s">
        <v>190</v>
      </c>
      <c r="B200" s="54"/>
      <c r="C200" s="122" t="s">
        <v>191</v>
      </c>
      <c r="D200" s="92" t="str">
        <f>IFERROR(INDEX('CA100 2024 Scores'!$E$3:$I$76, MATCH('Company Scorecard - Select'!$A200, 'CA100 2024 Scores'!$A$3:$A$76, 0), MATCH('Company Scorecard - Select'!$C$4, 'CA100 2024 Scores'!$E$1:$I$1, 0)), "")</f>
        <v>Y</v>
      </c>
      <c r="E200" s="132"/>
      <c r="F200" s="73">
        <f>IF(INDEX('NZS DM and CA100'!$D$4:$D$244, MATCH('Company Scorecard - Select'!$A200, 'NZS DM and CA100'!$B$4:$B$244, 0)) = "Disclosure", INDEX('NZS DM and CA100'!$E$4:$I$244, MATCH('Company Scorecard - Select'!$A200, 'NZS DM and CA100'!$B$4:$B$244, 0),MATCH('Company Scorecard - Select'!$C$4, 'NZS DM and CA100'!$E$2:$I$2, 0)),"N/A")</f>
        <v>1</v>
      </c>
      <c r="G200" s="73"/>
      <c r="H200" s="73" t="str">
        <f>IF(OR(INDEX('NZS DM and CA100'!$D$4:$D$244, MATCH('Company Scorecard - Select'!$A200, 'NZS DM and CA100'!$B$4:$B$244, 0)) = "Alignment", INDEX('NZS DM and CA100'!$D$4:$D$244, MATCH('Company Scorecard - Select'!$A200, 'NZS DM and CA100'!$B$4:$B$244, 0)) = "Solutions (Al)"), INDEX('NZS DM and CA100'!$E$4:$I$244, MATCH('Company Scorecard - Select'!$A200, 'NZS DM and CA100'!$B$4:$B$244, 0),MATCH('Company Scorecard - Select'!$C$4, 'NZS DM and CA100'!$E$2:$I$2, 0)),"")</f>
        <v/>
      </c>
      <c r="I200" s="73"/>
      <c r="J200" s="73" t="str">
        <f>IF(OR(INDEX('NZS DM and CA100'!$D$4:$D$244, MATCH('Company Scorecard - Select'!$A200, 'NZS DM and CA100'!$B$4:$B$244, 0)) = "Solutions", INDEX('NZS DM and CA100'!$D$4:$D$244, MATCH('Company Scorecard - Select'!$A200, 'NZS DM and CA100'!$B$4:$B$244, 0)) = "Solutions (Al)"), INDEX('NZS DM and CA100'!$E$4:$I$244, MATCH('Company Scorecard - Select'!$A200, 'NZS DM and CA100'!$B$4:$B$244, 0),MATCH('Company Scorecard - Select'!$C$4, 'NZS DM and CA100'!$E$2:$I$2, 0)),"")</f>
        <v/>
      </c>
      <c r="K200" s="52"/>
      <c r="DO200" s="26"/>
      <c r="DP200" s="26"/>
      <c r="DQ200" s="26"/>
    </row>
    <row r="201" spans="1:121" s="24" customFormat="1" ht="12.75" customHeight="1" outlineLevel="2">
      <c r="A201" s="53" t="s">
        <v>192</v>
      </c>
      <c r="B201" s="54"/>
      <c r="C201" s="122" t="s">
        <v>193</v>
      </c>
      <c r="D201" s="92" t="str">
        <f>IFERROR(INDEX('CA100 2024 Scores'!$E$3:$I$76, MATCH('Company Scorecard - Select'!$A201, 'CA100 2024 Scores'!$A$3:$A$76, 0), MATCH('Company Scorecard - Select'!$C$4, 'CA100 2024 Scores'!$E$1:$I$1, 0)), "")</f>
        <v>Y</v>
      </c>
      <c r="E201" s="132"/>
      <c r="F201" s="73">
        <f>IF(INDEX('NZS DM and CA100'!$D$4:$D$244, MATCH('Company Scorecard - Select'!$A201, 'NZS DM and CA100'!$B$4:$B$244, 0)) = "Disclosure", INDEX('NZS DM and CA100'!$E$4:$I$244, MATCH('Company Scorecard - Select'!$A201, 'NZS DM and CA100'!$B$4:$B$244, 0),MATCH('Company Scorecard - Select'!$C$4, 'NZS DM and CA100'!$E$2:$I$2, 0)),"N/A")</f>
        <v>1</v>
      </c>
      <c r="G201" s="73"/>
      <c r="H201" s="73" t="str">
        <f>IF(OR(INDEX('NZS DM and CA100'!$D$4:$D$244, MATCH('Company Scorecard - Select'!$A201, 'NZS DM and CA100'!$B$4:$B$244, 0)) = "Alignment", INDEX('NZS DM and CA100'!$D$4:$D$244, MATCH('Company Scorecard - Select'!$A201, 'NZS DM and CA100'!$B$4:$B$244, 0)) = "Solutions (Al)"), INDEX('NZS DM and CA100'!$E$4:$I$244, MATCH('Company Scorecard - Select'!$A201, 'NZS DM and CA100'!$B$4:$B$244, 0),MATCH('Company Scorecard - Select'!$C$4, 'NZS DM and CA100'!$E$2:$I$2, 0)),"")</f>
        <v/>
      </c>
      <c r="I201" s="73"/>
      <c r="J201" s="73" t="str">
        <f>IF(OR(INDEX('NZS DM and CA100'!$D$4:$D$244, MATCH('Company Scorecard - Select'!$A201, 'NZS DM and CA100'!$B$4:$B$244, 0)) = "Solutions", INDEX('NZS DM and CA100'!$D$4:$D$244, MATCH('Company Scorecard - Select'!$A201, 'NZS DM and CA100'!$B$4:$B$244, 0)) = "Solutions (Al)"), INDEX('NZS DM and CA100'!$E$4:$I$244, MATCH('Company Scorecard - Select'!$A201, 'NZS DM and CA100'!$B$4:$B$244, 0),MATCH('Company Scorecard - Select'!$C$4, 'NZS DM and CA100'!$E$2:$I$2, 0)),"")</f>
        <v/>
      </c>
      <c r="K201" s="52"/>
      <c r="DO201" s="26"/>
      <c r="DP201" s="26"/>
      <c r="DQ201" s="26"/>
    </row>
    <row r="202" spans="1:121" s="24" customFormat="1" ht="12.75" customHeight="1" outlineLevel="1">
      <c r="A202" s="51" t="s">
        <v>194</v>
      </c>
      <c r="B202" s="54"/>
      <c r="C202" s="149" t="s">
        <v>195</v>
      </c>
      <c r="D202" s="92" t="str">
        <f>IFERROR(INDEX('CA100 2024 Scores'!$E$3:$I$76, MATCH('Company Scorecard - Select'!$A202, 'CA100 2024 Scores'!$A$3:$A$76, 0), MATCH('Company Scorecard - Select'!$C$4, 'CA100 2024 Scores'!$E$1:$I$1, 0)), "")</f>
        <v>Y</v>
      </c>
      <c r="E202" s="132"/>
      <c r="F202" s="73">
        <f>SUM(F203:F204)/COUNT(F203:F204)</f>
        <v>1</v>
      </c>
      <c r="G202" s="73"/>
      <c r="H202" s="73" t="str">
        <f>IF(OR(INDEX('NZS DM and CA100'!$D$4:$D$244, MATCH('Company Scorecard - Select'!$A202, 'NZS DM and CA100'!$B$4:$B$244, 0)) = "Alignment", INDEX('NZS DM and CA100'!$D$4:$D$244, MATCH('Company Scorecard - Select'!$A202, 'NZS DM and CA100'!$B$4:$B$244, 0)) = "Solutions (Al)"), INDEX('NZS DM and CA100'!$E$4:$I$244, MATCH('Company Scorecard - Select'!$A202, 'NZS DM and CA100'!$B$4:$B$244, 0),MATCH('Company Scorecard - Select'!$C$4, 'NZS DM and CA100'!$E$2:$I$2, 0)),"")</f>
        <v/>
      </c>
      <c r="I202" s="73"/>
      <c r="J202" s="73" t="str">
        <f>IF(OR(INDEX('NZS DM and CA100'!$D$4:$D$244, MATCH('Company Scorecard - Select'!$A202, 'NZS DM and CA100'!$B$4:$B$244, 0)) = "Solutions", INDEX('NZS DM and CA100'!$D$4:$D$244, MATCH('Company Scorecard - Select'!$A202, 'NZS DM and CA100'!$B$4:$B$244, 0)) = "Solutions (Al)"), INDEX('NZS DM and CA100'!$E$4:$I$244, MATCH('Company Scorecard - Select'!$A202, 'NZS DM and CA100'!$B$4:$B$244, 0),MATCH('Company Scorecard - Select'!$C$4, 'NZS DM and CA100'!$E$2:$I$2, 0)),"")</f>
        <v/>
      </c>
      <c r="K202" s="52"/>
      <c r="DO202" s="26"/>
      <c r="DP202" s="26"/>
      <c r="DQ202" s="26"/>
    </row>
    <row r="203" spans="1:121" s="24" customFormat="1" ht="12.75" customHeight="1" outlineLevel="2">
      <c r="A203" s="53" t="s">
        <v>196</v>
      </c>
      <c r="B203" s="54"/>
      <c r="C203" s="122" t="s">
        <v>197</v>
      </c>
      <c r="D203" s="92" t="str">
        <f>IFERROR(INDEX('CA100 2024 Scores'!$E$3:$I$76, MATCH('Company Scorecard - Select'!$A203, 'CA100 2024 Scores'!$A$3:$A$76, 0), MATCH('Company Scorecard - Select'!$C$4, 'CA100 2024 Scores'!$E$1:$I$1, 0)), "")</f>
        <v>Y</v>
      </c>
      <c r="E203" s="132"/>
      <c r="F203" s="73">
        <f>IF(INDEX('NZS DM and CA100'!$D$4:$D$244, MATCH('Company Scorecard - Select'!$A203, 'NZS DM and CA100'!$B$4:$B$244, 0)) = "Disclosure", INDEX('NZS DM and CA100'!$E$4:$I$244, MATCH('Company Scorecard - Select'!$A203, 'NZS DM and CA100'!$B$4:$B$244, 0),MATCH('Company Scorecard - Select'!$C$4, 'NZS DM and CA100'!$E$2:$I$2, 0)),"N/A")</f>
        <v>1</v>
      </c>
      <c r="G203" s="73"/>
      <c r="H203" s="73" t="str">
        <f>IF(OR(INDEX('NZS DM and CA100'!$D$4:$D$244, MATCH('Company Scorecard - Select'!$A203, 'NZS DM and CA100'!$B$4:$B$244, 0)) = "Alignment", INDEX('NZS DM and CA100'!$D$4:$D$244, MATCH('Company Scorecard - Select'!$A203, 'NZS DM and CA100'!$B$4:$B$244, 0)) = "Solutions (Al)"), INDEX('NZS DM and CA100'!$E$4:$I$244, MATCH('Company Scorecard - Select'!$A203, 'NZS DM and CA100'!$B$4:$B$244, 0),MATCH('Company Scorecard - Select'!$C$4, 'NZS DM and CA100'!$E$2:$I$2, 0)),"")</f>
        <v/>
      </c>
      <c r="I203" s="73"/>
      <c r="J203" s="73" t="str">
        <f>IF(OR(INDEX('NZS DM and CA100'!$D$4:$D$244, MATCH('Company Scorecard - Select'!$A203, 'NZS DM and CA100'!$B$4:$B$244, 0)) = "Solutions", INDEX('NZS DM and CA100'!$D$4:$D$244, MATCH('Company Scorecard - Select'!$A203, 'NZS DM and CA100'!$B$4:$B$244, 0)) = "Solutions (Al)"), INDEX('NZS DM and CA100'!$E$4:$I$244, MATCH('Company Scorecard - Select'!$A203, 'NZS DM and CA100'!$B$4:$B$244, 0),MATCH('Company Scorecard - Select'!$C$4, 'NZS DM and CA100'!$E$2:$I$2, 0)),"")</f>
        <v/>
      </c>
      <c r="K203" s="52"/>
      <c r="DO203" s="26"/>
      <c r="DP203" s="26"/>
      <c r="DQ203" s="26"/>
    </row>
    <row r="204" spans="1:121" s="24" customFormat="1" ht="12.75" customHeight="1" outlineLevel="2">
      <c r="A204" s="53" t="s">
        <v>198</v>
      </c>
      <c r="B204" s="54"/>
      <c r="C204" s="122" t="s">
        <v>199</v>
      </c>
      <c r="D204" s="92" t="str">
        <f>IFERROR(INDEX('CA100 2024 Scores'!$E$3:$I$76, MATCH('Company Scorecard - Select'!$A204, 'CA100 2024 Scores'!$A$3:$A$76, 0), MATCH('Company Scorecard - Select'!$C$4, 'CA100 2024 Scores'!$E$1:$I$1, 0)), "")</f>
        <v>Y</v>
      </c>
      <c r="E204" s="132"/>
      <c r="F204" s="73">
        <f>IF(INDEX('NZS DM and CA100'!$D$4:$D$244, MATCH('Company Scorecard - Select'!$A204, 'NZS DM and CA100'!$B$4:$B$244, 0)) = "Disclosure", INDEX('NZS DM and CA100'!$E$4:$I$244, MATCH('Company Scorecard - Select'!$A204, 'NZS DM and CA100'!$B$4:$B$244, 0),MATCH('Company Scorecard - Select'!$C$4, 'NZS DM and CA100'!$E$2:$I$2, 0)),"N/A")</f>
        <v>1</v>
      </c>
      <c r="G204" s="73"/>
      <c r="H204" s="73" t="str">
        <f>IF(OR(INDEX('NZS DM and CA100'!$D$4:$D$244, MATCH('Company Scorecard - Select'!$A204, 'NZS DM and CA100'!$B$4:$B$244, 0)) = "Alignment", INDEX('NZS DM and CA100'!$D$4:$D$244, MATCH('Company Scorecard - Select'!$A204, 'NZS DM and CA100'!$B$4:$B$244, 0)) = "Solutions (Al)"), INDEX('NZS DM and CA100'!$E$4:$I$244, MATCH('Company Scorecard - Select'!$A204, 'NZS DM and CA100'!$B$4:$B$244, 0),MATCH('Company Scorecard - Select'!$C$4, 'NZS DM and CA100'!$E$2:$I$2, 0)),"")</f>
        <v/>
      </c>
      <c r="I204" s="73"/>
      <c r="J204" s="73" t="str">
        <f>IF(OR(INDEX('NZS DM and CA100'!$D$4:$D$244, MATCH('Company Scorecard - Select'!$A204, 'NZS DM and CA100'!$B$4:$B$244, 0)) = "Solutions", INDEX('NZS DM and CA100'!$D$4:$D$244, MATCH('Company Scorecard - Select'!$A204, 'NZS DM and CA100'!$B$4:$B$244, 0)) = "Solutions (Al)"), INDEX('NZS DM and CA100'!$E$4:$I$244, MATCH('Company Scorecard - Select'!$A204, 'NZS DM and CA100'!$B$4:$B$244, 0),MATCH('Company Scorecard - Select'!$C$4, 'NZS DM and CA100'!$E$2:$I$2, 0)),"")</f>
        <v/>
      </c>
      <c r="K204" s="52"/>
      <c r="DO204" s="26"/>
      <c r="DP204" s="26"/>
      <c r="DQ204" s="26"/>
    </row>
    <row r="205" spans="1:121" s="24" customFormat="1" ht="13.5" customHeight="1" outlineLevel="1">
      <c r="A205" s="51" t="str">
        <f>LEFT(C205,FIND(":",C205)-1)</f>
        <v>10.i</v>
      </c>
      <c r="B205" s="54"/>
      <c r="C205" s="147" t="s">
        <v>200</v>
      </c>
      <c r="D205" s="92" t="str">
        <f>IFERROR(INDEX('CA100 2024 Scores'!$E$3:$I$76, MATCH('Company Scorecard - Select'!$A205, 'CA100 2024 Scores'!$A$3:$A$76, 0), MATCH('Company Scorecard - Select'!$C$4, 'CA100 2024 Scores'!$E$1:$I$1, 0)), "")</f>
        <v/>
      </c>
      <c r="E205" s="132"/>
      <c r="F205" s="73">
        <f>SUM(F206:F210)/COUNT(F206:F210)</f>
        <v>0.75</v>
      </c>
      <c r="G205" s="73"/>
      <c r="H205" s="73" t="str">
        <f>IF(OR(INDEX('NZS DM and CA100'!$D$4:$D$244, MATCH('Company Scorecard - Select'!$A205, 'NZS DM and CA100'!$B$4:$B$244, 0)) = "Alignment", INDEX('NZS DM and CA100'!$D$4:$D$244, MATCH('Company Scorecard - Select'!$A205, 'NZS DM and CA100'!$B$4:$B$244, 0)) = "Solutions (Al)"), INDEX('NZS DM and CA100'!$E$4:$I$244, MATCH('Company Scorecard - Select'!$A205, 'NZS DM and CA100'!$B$4:$B$244, 0),MATCH('Company Scorecard - Select'!$C$4, 'NZS DM and CA100'!$E$2:$I$2, 0)),"")</f>
        <v/>
      </c>
      <c r="I205" s="73"/>
      <c r="J205" s="73" t="str">
        <f>IF(OR(INDEX('NZS DM and CA100'!$D$4:$D$244, MATCH('Company Scorecard - Select'!$A205, 'NZS DM and CA100'!$B$4:$B$244, 0)) = "Solutions", INDEX('NZS DM and CA100'!$D$4:$D$244, MATCH('Company Scorecard - Select'!$A205, 'NZS DM and CA100'!$B$4:$B$244, 0)) = "Solutions (Al)"), INDEX('NZS DM and CA100'!$E$4:$I$244, MATCH('Company Scorecard - Select'!$A205, 'NZS DM and CA100'!$B$4:$B$244, 0),MATCH('Company Scorecard - Select'!$C$4, 'NZS DM and CA100'!$E$2:$I$2, 0)),"")</f>
        <v/>
      </c>
      <c r="K205" s="52"/>
      <c r="DO205" s="26"/>
      <c r="DP205" s="26"/>
      <c r="DQ205" s="26"/>
    </row>
    <row r="206" spans="1:121" s="24" customFormat="1" ht="12.75" customHeight="1" outlineLevel="2">
      <c r="A206" s="53" t="str">
        <f t="shared" ref="A206:A232" si="6">LEFT(C206,FIND(" ",C206)-1)</f>
        <v>10.i.a</v>
      </c>
      <c r="B206" s="54"/>
      <c r="C206" s="145" t="s">
        <v>201</v>
      </c>
      <c r="D206" s="92" t="str">
        <f>IFERROR(INDEX('CA100 2024 Scores'!$E$3:$I$76, MATCH('Company Scorecard - Select'!$A206, 'CA100 2024 Scores'!$A$3:$A$76, 0), MATCH('Company Scorecard - Select'!$C$4, 'CA100 2024 Scores'!$E$1:$I$1, 0)), "")</f>
        <v/>
      </c>
      <c r="E206" s="132"/>
      <c r="F206" s="73">
        <f>IF(INDEX('NZS DM and CA100'!$D$4:$D$244, MATCH('Company Scorecard - Select'!$A206, 'NZS DM and CA100'!$B$4:$B$244, 0)) = "Disclosure", INDEX('NZS DM and CA100'!$E$4:$I$244, MATCH('Company Scorecard - Select'!$A206, 'NZS DM and CA100'!$B$4:$B$244, 0),MATCH('Company Scorecard - Select'!$C$4, 'NZS DM and CA100'!$E$2:$I$2, 0)),"N/A")</f>
        <v>1</v>
      </c>
      <c r="G206" s="73"/>
      <c r="H206" s="73" t="str">
        <f>IF(OR(INDEX('NZS DM and CA100'!$D$4:$D$244, MATCH('Company Scorecard - Select'!$A206, 'NZS DM and CA100'!$B$4:$B$244, 0)) = "Alignment", INDEX('NZS DM and CA100'!$D$4:$D$244, MATCH('Company Scorecard - Select'!$A206, 'NZS DM and CA100'!$B$4:$B$244, 0)) = "Solutions (Al)"), INDEX('NZS DM and CA100'!$E$4:$I$244, MATCH('Company Scorecard - Select'!$A206, 'NZS DM and CA100'!$B$4:$B$244, 0),MATCH('Company Scorecard - Select'!$C$4, 'NZS DM and CA100'!$E$2:$I$2, 0)),"")</f>
        <v/>
      </c>
      <c r="I206" s="73"/>
      <c r="J206" s="73" t="str">
        <f>IF(OR(INDEX('NZS DM and CA100'!$D$4:$D$244, MATCH('Company Scorecard - Select'!$A206, 'NZS DM and CA100'!$B$4:$B$244, 0)) = "Solutions", INDEX('NZS DM and CA100'!$D$4:$D$244, MATCH('Company Scorecard - Select'!$A206, 'NZS DM and CA100'!$B$4:$B$244, 0)) = "Solutions (Al)"), INDEX('NZS DM and CA100'!$E$4:$I$244, MATCH('Company Scorecard - Select'!$A206, 'NZS DM and CA100'!$B$4:$B$244, 0),MATCH('Company Scorecard - Select'!$C$4, 'NZS DM and CA100'!$E$2:$I$2, 0)),"")</f>
        <v/>
      </c>
      <c r="K206" s="52"/>
      <c r="DO206" s="26"/>
      <c r="DP206" s="26"/>
      <c r="DQ206" s="26"/>
    </row>
    <row r="207" spans="1:121" s="24" customFormat="1" ht="12.75" customHeight="1" outlineLevel="2">
      <c r="A207" s="53" t="str">
        <f t="shared" si="6"/>
        <v>10.i.b</v>
      </c>
      <c r="B207" s="54"/>
      <c r="C207" s="145" t="s">
        <v>202</v>
      </c>
      <c r="D207" s="92" t="str">
        <f>IFERROR(INDEX('CA100 2024 Scores'!$E$3:$I$76, MATCH('Company Scorecard - Select'!$A207, 'CA100 2024 Scores'!$A$3:$A$76, 0), MATCH('Company Scorecard - Select'!$C$4, 'CA100 2024 Scores'!$E$1:$I$1, 0)), "")</f>
        <v/>
      </c>
      <c r="E207" s="132"/>
      <c r="F207" s="73" t="str">
        <f>IF(INDEX('NZS DM and CA100'!$D$4:$D$244, MATCH('Company Scorecard - Select'!$A207, 'NZS DM and CA100'!$B$4:$B$244, 0)) = "Disclosure", INDEX('NZS DM and CA100'!$E$4:$I$244, MATCH('Company Scorecard - Select'!$A207, 'NZS DM and CA100'!$B$4:$B$244, 0),MATCH('Company Scorecard - Select'!$C$4, 'NZS DM and CA100'!$E$2:$I$2, 0)),"N/A")</f>
        <v>Not Relevant</v>
      </c>
      <c r="G207" s="73"/>
      <c r="H207" s="73" t="str">
        <f>IF(OR(INDEX('NZS DM and CA100'!$D$4:$D$244, MATCH('Company Scorecard - Select'!$A207, 'NZS DM and CA100'!$B$4:$B$244, 0)) = "Alignment", INDEX('NZS DM and CA100'!$D$4:$D$244, MATCH('Company Scorecard - Select'!$A207, 'NZS DM and CA100'!$B$4:$B$244, 0)) = "Solutions (Al)"), INDEX('NZS DM and CA100'!$E$4:$I$244, MATCH('Company Scorecard - Select'!$A207, 'NZS DM and CA100'!$B$4:$B$244, 0),MATCH('Company Scorecard - Select'!$C$4, 'NZS DM and CA100'!$E$2:$I$2, 0)),"")</f>
        <v/>
      </c>
      <c r="I207" s="73"/>
      <c r="J207" s="73" t="str">
        <f>IF(OR(INDEX('NZS DM and CA100'!$D$4:$D$244, MATCH('Company Scorecard - Select'!$A207, 'NZS DM and CA100'!$B$4:$B$244, 0)) = "Solutions", INDEX('NZS DM and CA100'!$D$4:$D$244, MATCH('Company Scorecard - Select'!$A207, 'NZS DM and CA100'!$B$4:$B$244, 0)) = "Solutions (Al)"), INDEX('NZS DM and CA100'!$E$4:$I$244, MATCH('Company Scorecard - Select'!$A207, 'NZS DM and CA100'!$B$4:$B$244, 0),MATCH('Company Scorecard - Select'!$C$4, 'NZS DM and CA100'!$E$2:$I$2, 0)),"")</f>
        <v/>
      </c>
      <c r="K207" s="52"/>
      <c r="DO207" s="26"/>
      <c r="DP207" s="26"/>
      <c r="DQ207" s="26"/>
    </row>
    <row r="208" spans="1:121" s="24" customFormat="1" ht="12.75" customHeight="1" outlineLevel="2">
      <c r="A208" s="53" t="str">
        <f t="shared" si="6"/>
        <v>10.i.c</v>
      </c>
      <c r="B208" s="54"/>
      <c r="C208" s="145" t="s">
        <v>203</v>
      </c>
      <c r="D208" s="92" t="str">
        <f>IFERROR(INDEX('CA100 2024 Scores'!$E$3:$I$76, MATCH('Company Scorecard - Select'!$A208, 'CA100 2024 Scores'!$A$3:$A$76, 0), MATCH('Company Scorecard - Select'!$C$4, 'CA100 2024 Scores'!$E$1:$I$1, 0)), "")</f>
        <v/>
      </c>
      <c r="E208" s="132"/>
      <c r="F208" s="73">
        <f>IF(INDEX('NZS DM and CA100'!$D$4:$D$244, MATCH('Company Scorecard - Select'!$A208, 'NZS DM and CA100'!$B$4:$B$244, 0)) = "Disclosure", INDEX('NZS DM and CA100'!$E$4:$I$244, MATCH('Company Scorecard - Select'!$A208, 'NZS DM and CA100'!$B$4:$B$244, 0),MATCH('Company Scorecard - Select'!$C$4, 'NZS DM and CA100'!$E$2:$I$2, 0)),"N/A")</f>
        <v>0</v>
      </c>
      <c r="G208" s="73"/>
      <c r="H208" s="73" t="str">
        <f>IF(OR(INDEX('NZS DM and CA100'!$D$4:$D$244, MATCH('Company Scorecard - Select'!$A208, 'NZS DM and CA100'!$B$4:$B$244, 0)) = "Alignment", INDEX('NZS DM and CA100'!$D$4:$D$244, MATCH('Company Scorecard - Select'!$A208, 'NZS DM and CA100'!$B$4:$B$244, 0)) = "Solutions (Al)"), INDEX('NZS DM and CA100'!$E$4:$I$244, MATCH('Company Scorecard - Select'!$A208, 'NZS DM and CA100'!$B$4:$B$244, 0),MATCH('Company Scorecard - Select'!$C$4, 'NZS DM and CA100'!$E$2:$I$2, 0)),"")</f>
        <v/>
      </c>
      <c r="I208" s="73"/>
      <c r="J208" s="73" t="str">
        <f>IF(OR(INDEX('NZS DM and CA100'!$D$4:$D$244, MATCH('Company Scorecard - Select'!$A208, 'NZS DM and CA100'!$B$4:$B$244, 0)) = "Solutions", INDEX('NZS DM and CA100'!$D$4:$D$244, MATCH('Company Scorecard - Select'!$A208, 'NZS DM and CA100'!$B$4:$B$244, 0)) = "Solutions (Al)"), INDEX('NZS DM and CA100'!$E$4:$I$244, MATCH('Company Scorecard - Select'!$A208, 'NZS DM and CA100'!$B$4:$B$244, 0),MATCH('Company Scorecard - Select'!$C$4, 'NZS DM and CA100'!$E$2:$I$2, 0)),"")</f>
        <v/>
      </c>
      <c r="K208" s="52"/>
      <c r="DO208" s="26"/>
      <c r="DP208" s="26"/>
      <c r="DQ208" s="26"/>
    </row>
    <row r="209" spans="1:121" s="24" customFormat="1" ht="12.75" customHeight="1" outlineLevel="2">
      <c r="A209" s="53" t="str">
        <f t="shared" si="6"/>
        <v>10.i.d</v>
      </c>
      <c r="B209" s="54"/>
      <c r="C209" s="145" t="s">
        <v>204</v>
      </c>
      <c r="D209" s="143" t="str">
        <f>IFERROR(INDEX('CA100 2024 Scores'!$E$3:$I$76, MATCH('Company Scorecard - Select'!$A209, 'CA100 2024 Scores'!$A$3:$A$76, 0), MATCH('Company Scorecard - Select'!$C$4, 'CA100 2024 Scores'!$E$1:$I$1, 0)), "")</f>
        <v/>
      </c>
      <c r="E209" s="132"/>
      <c r="F209" s="73">
        <f>IF(INDEX('NZS DM and CA100'!$D$4:$D$244, MATCH('Company Scorecard - Select'!$A209, 'NZS DM and CA100'!$B$4:$B$244, 0)) = "Disclosure", INDEX('NZS DM and CA100'!$E$4:$I$244, MATCH('Company Scorecard - Select'!$A209, 'NZS DM and CA100'!$B$4:$B$244, 0),MATCH('Company Scorecard - Select'!$C$4, 'NZS DM and CA100'!$E$2:$I$2, 0)),"N/A")</f>
        <v>1</v>
      </c>
      <c r="G209" s="73"/>
      <c r="H209" s="73" t="str">
        <f>IF(OR(INDEX('NZS DM and CA100'!$D$4:$D$244, MATCH('Company Scorecard - Select'!$A209, 'NZS DM and CA100'!$B$4:$B$244, 0)) = "Alignment", INDEX('NZS DM and CA100'!$D$4:$D$244, MATCH('Company Scorecard - Select'!$A209, 'NZS DM and CA100'!$B$4:$B$244, 0)) = "Solutions (Al)"), INDEX('NZS DM and CA100'!$E$4:$I$244, MATCH('Company Scorecard - Select'!$A209, 'NZS DM and CA100'!$B$4:$B$244, 0),MATCH('Company Scorecard - Select'!$C$4, 'NZS DM and CA100'!$E$2:$I$2, 0)),"")</f>
        <v/>
      </c>
      <c r="I209" s="73"/>
      <c r="J209" s="73" t="str">
        <f>IF(OR(INDEX('NZS DM and CA100'!$D$4:$D$244, MATCH('Company Scorecard - Select'!$A209, 'NZS DM and CA100'!$B$4:$B$244, 0)) = "Solutions", INDEX('NZS DM and CA100'!$D$4:$D$244, MATCH('Company Scorecard - Select'!$A209, 'NZS DM and CA100'!$B$4:$B$244, 0)) = "Solutions (Al)"), INDEX('NZS DM and CA100'!$E$4:$I$244, MATCH('Company Scorecard - Select'!$A209, 'NZS DM and CA100'!$B$4:$B$244, 0),MATCH('Company Scorecard - Select'!$C$4, 'NZS DM and CA100'!$E$2:$I$2, 0)),"")</f>
        <v/>
      </c>
      <c r="K209" s="52"/>
      <c r="DO209" s="26"/>
      <c r="DP209" s="26"/>
      <c r="DQ209" s="26"/>
    </row>
    <row r="210" spans="1:121" s="24" customFormat="1" ht="12.75" customHeight="1" outlineLevel="1">
      <c r="A210" s="51" t="str">
        <f t="shared" si="6"/>
        <v>10.i.e</v>
      </c>
      <c r="B210" s="54"/>
      <c r="C210" s="145" t="s">
        <v>205</v>
      </c>
      <c r="D210" s="143" t="str">
        <f>IFERROR(INDEX('CA100 2024 Scores'!$E$3:$I$76, MATCH('Company Scorecard - Select'!$A210, 'CA100 2024 Scores'!$A$3:$A$76, 0), MATCH('Company Scorecard - Select'!$C$4, 'CA100 2024 Scores'!$E$1:$I$1, 0)), "")</f>
        <v/>
      </c>
      <c r="E210" s="132"/>
      <c r="F210" s="73">
        <f>IF(INDEX('NZS DM and CA100'!$D$4:$D$244, MATCH('Company Scorecard - Select'!$A210, 'NZS DM and CA100'!$B$4:$B$244, 0)) = "Disclosure", INDEX('NZS DM and CA100'!$E$4:$I$244, MATCH('Company Scorecard - Select'!$A210, 'NZS DM and CA100'!$B$4:$B$244, 0),MATCH('Company Scorecard - Select'!$C$4, 'NZS DM and CA100'!$E$2:$I$2, 0)),"N/A")</f>
        <v>1</v>
      </c>
      <c r="G210" s="73"/>
      <c r="H210" s="73" t="str">
        <f>IF(OR(INDEX('NZS DM and CA100'!$D$4:$D$244, MATCH('Company Scorecard - Select'!$A210, 'NZS DM and CA100'!$B$4:$B$244, 0)) = "Alignment", INDEX('NZS DM and CA100'!$D$4:$D$244, MATCH('Company Scorecard - Select'!$A210, 'NZS DM and CA100'!$B$4:$B$244, 0)) = "Solutions (Al)"), INDEX('NZS DM and CA100'!$E$4:$I$244, MATCH('Company Scorecard - Select'!$A210, 'NZS DM and CA100'!$B$4:$B$244, 0),MATCH('Company Scorecard - Select'!$C$4, 'NZS DM and CA100'!$E$2:$I$2, 0)),"")</f>
        <v/>
      </c>
      <c r="I210" s="73"/>
      <c r="J210" s="73" t="str">
        <f>IF(OR(INDEX('NZS DM and CA100'!$D$4:$D$244, MATCH('Company Scorecard - Select'!$A210, 'NZS DM and CA100'!$B$4:$B$244, 0)) = "Solutions", INDEX('NZS DM and CA100'!$D$4:$D$244, MATCH('Company Scorecard - Select'!$A210, 'NZS DM and CA100'!$B$4:$B$244, 0)) = "Solutions (Al)"), INDEX('NZS DM and CA100'!$E$4:$I$244, MATCH('Company Scorecard - Select'!$A210, 'NZS DM and CA100'!$B$4:$B$244, 0),MATCH('Company Scorecard - Select'!$C$4, 'NZS DM and CA100'!$E$2:$I$2, 0)),"")</f>
        <v/>
      </c>
      <c r="K210" s="52"/>
      <c r="DO210" s="26"/>
      <c r="DP210" s="26"/>
      <c r="DQ210" s="26"/>
    </row>
    <row r="211" spans="1:121" s="24" customFormat="1" ht="12.75" customHeight="1" outlineLevel="2">
      <c r="A211" s="53" t="str">
        <f>LEFT(C211,FIND(":",C211)-1)</f>
        <v>10.ii</v>
      </c>
      <c r="B211" s="54"/>
      <c r="C211" s="147" t="s">
        <v>206</v>
      </c>
      <c r="D211" s="143" t="str">
        <f>IFERROR(INDEX('CA100 2024 Scores'!$E$3:$I$76, MATCH('Company Scorecard - Select'!$A211, 'CA100 2024 Scores'!$A$3:$A$76, 0), MATCH('Company Scorecard - Select'!$C$4, 'CA100 2024 Scores'!$E$1:$I$1, 0)), "")</f>
        <v/>
      </c>
      <c r="E211" s="132"/>
      <c r="F211" s="73">
        <f>AVERAGE(F212:F219)</f>
        <v>1</v>
      </c>
      <c r="G211" s="73"/>
      <c r="H211" s="73" t="str">
        <f>IF(OR(INDEX('NZS DM and CA100'!$D$4:$D$244, MATCH('Company Scorecard - Select'!$A211, 'NZS DM and CA100'!$B$4:$B$244, 0)) = "Alignment", INDEX('NZS DM and CA100'!$D$4:$D$244, MATCH('Company Scorecard - Select'!$A211, 'NZS DM and CA100'!$B$4:$B$244, 0)) = "Solutions (Al)"), INDEX('NZS DM and CA100'!$E$4:$I$244, MATCH('Company Scorecard - Select'!$A211, 'NZS DM and CA100'!$B$4:$B$244, 0),MATCH('Company Scorecard - Select'!$C$4, 'NZS DM and CA100'!$E$2:$I$2, 0)),"")</f>
        <v/>
      </c>
      <c r="I211" s="73"/>
      <c r="J211" s="73" t="str">
        <f>IF(OR(INDEX('NZS DM and CA100'!$D$4:$D$244, MATCH('Company Scorecard - Select'!$A211, 'NZS DM and CA100'!$B$4:$B$244, 0)) = "Solutions", INDEX('NZS DM and CA100'!$D$4:$D$244, MATCH('Company Scorecard - Select'!$A211, 'NZS DM and CA100'!$B$4:$B$244, 0)) = "Solutions (Al)"), INDEX('NZS DM and CA100'!$E$4:$I$244, MATCH('Company Scorecard - Select'!$A211, 'NZS DM and CA100'!$B$4:$B$244, 0),MATCH('Company Scorecard - Select'!$C$4, 'NZS DM and CA100'!$E$2:$I$2, 0)),"")</f>
        <v/>
      </c>
      <c r="K211" s="52"/>
      <c r="DO211" s="26"/>
      <c r="DP211" s="26"/>
      <c r="DQ211" s="26"/>
    </row>
    <row r="212" spans="1:121" s="24" customFormat="1" ht="12.75" customHeight="1" outlineLevel="2">
      <c r="A212" s="53" t="str">
        <f t="shared" si="6"/>
        <v>10.ii.a</v>
      </c>
      <c r="B212" s="54"/>
      <c r="C212" s="145" t="s">
        <v>207</v>
      </c>
      <c r="D212" s="143" t="str">
        <f>IFERROR(INDEX('CA100 2024 Scores'!$E$3:$I$76, MATCH('Company Scorecard - Select'!$A212, 'CA100 2024 Scores'!$A$3:$A$76, 0), MATCH('Company Scorecard - Select'!$C$4, 'CA100 2024 Scores'!$E$1:$I$1, 0)), "")</f>
        <v/>
      </c>
      <c r="E212" s="132"/>
      <c r="F212" s="73">
        <f>IF(INDEX('NZS DM and CA100'!$D$4:$D$244, MATCH('Company Scorecard - Select'!$A212, 'NZS DM and CA100'!$B$4:$B$244, 0)) = "Disclosure", INDEX('NZS DM and CA100'!$E$4:$I$244, MATCH('Company Scorecard - Select'!$A212, 'NZS DM and CA100'!$B$4:$B$244, 0),MATCH('Company Scorecard - Select'!$C$4, 'NZS DM and CA100'!$E$2:$I$2, 0)),"N/A")</f>
        <v>1</v>
      </c>
      <c r="G212" s="73"/>
      <c r="H212" s="73" t="str">
        <f>IF(OR(INDEX('NZS DM and CA100'!$D$4:$D$244, MATCH('Company Scorecard - Select'!$A212, 'NZS DM and CA100'!$B$4:$B$244, 0)) = "Alignment", INDEX('NZS DM and CA100'!$D$4:$D$244, MATCH('Company Scorecard - Select'!$A212, 'NZS DM and CA100'!$B$4:$B$244, 0)) = "Solutions (Al)"), INDEX('NZS DM and CA100'!$E$4:$I$244, MATCH('Company Scorecard - Select'!$A212, 'NZS DM and CA100'!$B$4:$B$244, 0),MATCH('Company Scorecard - Select'!$C$4, 'NZS DM and CA100'!$E$2:$I$2, 0)),"")</f>
        <v/>
      </c>
      <c r="I212" s="73"/>
      <c r="J212" s="73" t="str">
        <f>IF(OR(INDEX('NZS DM and CA100'!$D$4:$D$244, MATCH('Company Scorecard - Select'!$A212, 'NZS DM and CA100'!$B$4:$B$244, 0)) = "Solutions", INDEX('NZS DM and CA100'!$D$4:$D$244, MATCH('Company Scorecard - Select'!$A212, 'NZS DM and CA100'!$B$4:$B$244, 0)) = "Solutions (Al)"), INDEX('NZS DM and CA100'!$E$4:$I$244, MATCH('Company Scorecard - Select'!$A212, 'NZS DM and CA100'!$B$4:$B$244, 0),MATCH('Company Scorecard - Select'!$C$4, 'NZS DM and CA100'!$E$2:$I$2, 0)),"")</f>
        <v/>
      </c>
      <c r="K212" s="52"/>
      <c r="DO212" s="26"/>
      <c r="DP212" s="26"/>
      <c r="DQ212" s="26"/>
    </row>
    <row r="213" spans="1:121" s="24" customFormat="1" ht="12.75" customHeight="1" outlineLevel="2">
      <c r="A213" s="53" t="str">
        <f t="shared" si="6"/>
        <v>10.ii.b</v>
      </c>
      <c r="B213" s="54"/>
      <c r="C213" s="145" t="s">
        <v>208</v>
      </c>
      <c r="D213" s="143" t="str">
        <f>IFERROR(INDEX('CA100 2024 Scores'!$E$3:$I$76, MATCH('Company Scorecard - Select'!$A213, 'CA100 2024 Scores'!$A$3:$A$76, 0), MATCH('Company Scorecard - Select'!$C$4, 'CA100 2024 Scores'!$E$1:$I$1, 0)), "")</f>
        <v/>
      </c>
      <c r="E213" s="132"/>
      <c r="F213" s="73">
        <f>IF(INDEX('NZS DM and CA100'!$D$4:$D$244, MATCH('Company Scorecard - Select'!$A213, 'NZS DM and CA100'!$B$4:$B$244, 0)) = "Disclosure", INDEX('NZS DM and CA100'!$E$4:$I$244, MATCH('Company Scorecard - Select'!$A213, 'NZS DM and CA100'!$B$4:$B$244, 0),MATCH('Company Scorecard - Select'!$C$4, 'NZS DM and CA100'!$E$2:$I$2, 0)),"N/A")</f>
        <v>1</v>
      </c>
      <c r="G213" s="73"/>
      <c r="H213" s="73" t="str">
        <f>IF(OR(INDEX('NZS DM and CA100'!$D$4:$D$244, MATCH('Company Scorecard - Select'!$A213, 'NZS DM and CA100'!$B$4:$B$244, 0)) = "Alignment", INDEX('NZS DM and CA100'!$D$4:$D$244, MATCH('Company Scorecard - Select'!$A213, 'NZS DM and CA100'!$B$4:$B$244, 0)) = "Solutions (Al)"), INDEX('NZS DM and CA100'!$E$4:$I$244, MATCH('Company Scorecard - Select'!$A213, 'NZS DM and CA100'!$B$4:$B$244, 0),MATCH('Company Scorecard - Select'!$C$4, 'NZS DM and CA100'!$E$2:$I$2, 0)),"")</f>
        <v/>
      </c>
      <c r="I213" s="73"/>
      <c r="J213" s="73" t="str">
        <f>IF(OR(INDEX('NZS DM and CA100'!$D$4:$D$244, MATCH('Company Scorecard - Select'!$A213, 'NZS DM and CA100'!$B$4:$B$244, 0)) = "Solutions", INDEX('NZS DM and CA100'!$D$4:$D$244, MATCH('Company Scorecard - Select'!$A213, 'NZS DM and CA100'!$B$4:$B$244, 0)) = "Solutions (Al)"), INDEX('NZS DM and CA100'!$E$4:$I$244, MATCH('Company Scorecard - Select'!$A213, 'NZS DM and CA100'!$B$4:$B$244, 0),MATCH('Company Scorecard - Select'!$C$4, 'NZS DM and CA100'!$E$2:$I$2, 0)),"")</f>
        <v/>
      </c>
      <c r="K213" s="52"/>
      <c r="DO213" s="26"/>
      <c r="DP213" s="26"/>
      <c r="DQ213" s="26"/>
    </row>
    <row r="214" spans="1:121" s="24" customFormat="1" ht="12.75" customHeight="1" outlineLevel="2">
      <c r="A214" s="53" t="str">
        <f t="shared" si="6"/>
        <v>10.ii.c</v>
      </c>
      <c r="B214" s="54"/>
      <c r="C214" s="145" t="s">
        <v>209</v>
      </c>
      <c r="D214" s="143"/>
      <c r="E214" s="132"/>
      <c r="F214" s="73">
        <f>IF(INDEX('NZS DM and CA100'!$D$4:$D$244, MATCH('Company Scorecard - Select'!$A214, 'NZS DM and CA100'!$B$4:$B$244, 0)) = "Disclosure", INDEX('NZS DM and CA100'!$E$4:$I$244, MATCH('Company Scorecard - Select'!$A214, 'NZS DM and CA100'!$B$4:$B$244, 0),MATCH('Company Scorecard - Select'!$C$4, 'NZS DM and CA100'!$E$2:$I$2, 0)),"N/A")</f>
        <v>1</v>
      </c>
      <c r="G214" s="73"/>
      <c r="H214" s="73" t="str">
        <f>IF(OR(INDEX('NZS DM and CA100'!$D$4:$D$244, MATCH('Company Scorecard - Select'!$A214, 'NZS DM and CA100'!$B$4:$B$244, 0)) = "Alignment", INDEX('NZS DM and CA100'!$D$4:$D$244, MATCH('Company Scorecard - Select'!$A214, 'NZS DM and CA100'!$B$4:$B$244, 0)) = "Solutions (Al)"), INDEX('NZS DM and CA100'!$E$4:$I$244, MATCH('Company Scorecard - Select'!$A214, 'NZS DM and CA100'!$B$4:$B$244, 0),MATCH('Company Scorecard - Select'!$C$4, 'NZS DM and CA100'!$E$2:$I$2, 0)),"")</f>
        <v/>
      </c>
      <c r="I214" s="73"/>
      <c r="J214" s="73" t="str">
        <f>IF(OR(INDEX('NZS DM and CA100'!$D$4:$D$244, MATCH('Company Scorecard - Select'!$A214, 'NZS DM and CA100'!$B$4:$B$244, 0)) = "Solutions", INDEX('NZS DM and CA100'!$D$4:$D$244, MATCH('Company Scorecard - Select'!$A214, 'NZS DM and CA100'!$B$4:$B$244, 0)) = "Solutions (Al)"), INDEX('NZS DM and CA100'!$E$4:$I$244, MATCH('Company Scorecard - Select'!$A214, 'NZS DM and CA100'!$B$4:$B$244, 0),MATCH('Company Scorecard - Select'!$C$4, 'NZS DM and CA100'!$E$2:$I$2, 0)),"")</f>
        <v/>
      </c>
      <c r="K214" s="52"/>
      <c r="DO214" s="26"/>
      <c r="DP214" s="26"/>
      <c r="DQ214" s="26"/>
    </row>
    <row r="215" spans="1:121" s="24" customFormat="1" ht="12.75" customHeight="1" outlineLevel="2">
      <c r="A215" s="53" t="str">
        <f t="shared" si="6"/>
        <v>10.ii.d</v>
      </c>
      <c r="B215" s="54"/>
      <c r="C215" s="145" t="s">
        <v>210</v>
      </c>
      <c r="D215" s="143"/>
      <c r="E215" s="132"/>
      <c r="F215" s="73">
        <f>IF(INDEX('NZS DM and CA100'!$D$4:$D$244, MATCH('Company Scorecard - Select'!$A215, 'NZS DM and CA100'!$B$4:$B$244, 0)) = "Disclosure", INDEX('NZS DM and CA100'!$E$4:$I$244, MATCH('Company Scorecard - Select'!$A215, 'NZS DM and CA100'!$B$4:$B$244, 0),MATCH('Company Scorecard - Select'!$C$4, 'NZS DM and CA100'!$E$2:$I$2, 0)),"N/A")</f>
        <v>1</v>
      </c>
      <c r="G215" s="73"/>
      <c r="H215" s="73" t="str">
        <f>IF(OR(INDEX('NZS DM and CA100'!$D$4:$D$244, MATCH('Company Scorecard - Select'!$A215, 'NZS DM and CA100'!$B$4:$B$244, 0)) = "Alignment", INDEX('NZS DM and CA100'!$D$4:$D$244, MATCH('Company Scorecard - Select'!$A215, 'NZS DM and CA100'!$B$4:$B$244, 0)) = "Solutions (Al)"), INDEX('NZS DM and CA100'!$E$4:$I$244, MATCH('Company Scorecard - Select'!$A215, 'NZS DM and CA100'!$B$4:$B$244, 0),MATCH('Company Scorecard - Select'!$C$4, 'NZS DM and CA100'!$E$2:$I$2, 0)),"")</f>
        <v/>
      </c>
      <c r="I215" s="73"/>
      <c r="J215" s="73" t="str">
        <f>IF(OR(INDEX('NZS DM and CA100'!$D$4:$D$244, MATCH('Company Scorecard - Select'!$A215, 'NZS DM and CA100'!$B$4:$B$244, 0)) = "Solutions", INDEX('NZS DM and CA100'!$D$4:$D$244, MATCH('Company Scorecard - Select'!$A215, 'NZS DM and CA100'!$B$4:$B$244, 0)) = "Solutions (Al)"), INDEX('NZS DM and CA100'!$E$4:$I$244, MATCH('Company Scorecard - Select'!$A215, 'NZS DM and CA100'!$B$4:$B$244, 0),MATCH('Company Scorecard - Select'!$C$4, 'NZS DM and CA100'!$E$2:$I$2, 0)),"")</f>
        <v/>
      </c>
      <c r="K215" s="52"/>
      <c r="DO215" s="26"/>
      <c r="DP215" s="26"/>
      <c r="DQ215" s="26"/>
    </row>
    <row r="216" spans="1:121" s="24" customFormat="1" ht="12.75" customHeight="1" outlineLevel="2">
      <c r="A216" s="53" t="str">
        <f t="shared" si="6"/>
        <v>10.ii.e</v>
      </c>
      <c r="B216" s="54"/>
      <c r="C216" s="145" t="s">
        <v>211</v>
      </c>
      <c r="D216" s="143"/>
      <c r="E216" s="132"/>
      <c r="F216" s="73">
        <f>IF(INDEX('NZS DM and CA100'!$D$4:$D$244, MATCH('Company Scorecard - Select'!$A216, 'NZS DM and CA100'!$B$4:$B$244, 0)) = "Disclosure", INDEX('NZS DM and CA100'!$E$4:$I$244, MATCH('Company Scorecard - Select'!$A216, 'NZS DM and CA100'!$B$4:$B$244, 0),MATCH('Company Scorecard - Select'!$C$4, 'NZS DM and CA100'!$E$2:$I$2, 0)),"N/A")</f>
        <v>1</v>
      </c>
      <c r="G216" s="73"/>
      <c r="H216" s="73" t="str">
        <f>IF(OR(INDEX('NZS DM and CA100'!$D$4:$D$244, MATCH('Company Scorecard - Select'!$A216, 'NZS DM and CA100'!$B$4:$B$244, 0)) = "Alignment", INDEX('NZS DM and CA100'!$D$4:$D$244, MATCH('Company Scorecard - Select'!$A216, 'NZS DM and CA100'!$B$4:$B$244, 0)) = "Solutions (Al)"), INDEX('NZS DM and CA100'!$E$4:$I$244, MATCH('Company Scorecard - Select'!$A216, 'NZS DM and CA100'!$B$4:$B$244, 0),MATCH('Company Scorecard - Select'!$C$4, 'NZS DM and CA100'!$E$2:$I$2, 0)),"")</f>
        <v/>
      </c>
      <c r="I216" s="73"/>
      <c r="J216" s="73" t="str">
        <f>IF(OR(INDEX('NZS DM and CA100'!$D$4:$D$244, MATCH('Company Scorecard - Select'!$A216, 'NZS DM and CA100'!$B$4:$B$244, 0)) = "Solutions", INDEX('NZS DM and CA100'!$D$4:$D$244, MATCH('Company Scorecard - Select'!$A216, 'NZS DM and CA100'!$B$4:$B$244, 0)) = "Solutions (Al)"), INDEX('NZS DM and CA100'!$E$4:$I$244, MATCH('Company Scorecard - Select'!$A216, 'NZS DM and CA100'!$B$4:$B$244, 0),MATCH('Company Scorecard - Select'!$C$4, 'NZS DM and CA100'!$E$2:$I$2, 0)),"")</f>
        <v/>
      </c>
      <c r="K216" s="52"/>
      <c r="DO216" s="26"/>
      <c r="DP216" s="26"/>
      <c r="DQ216" s="26"/>
    </row>
    <row r="217" spans="1:121" s="24" customFormat="1" ht="12.75" customHeight="1" outlineLevel="2">
      <c r="A217" s="53" t="str">
        <f t="shared" si="6"/>
        <v>10.ii.f</v>
      </c>
      <c r="B217" s="54"/>
      <c r="C217" s="145" t="s">
        <v>212</v>
      </c>
      <c r="D217" s="143"/>
      <c r="E217" s="132"/>
      <c r="F217" s="73">
        <f>IF(INDEX('NZS DM and CA100'!$D$4:$D$244, MATCH('Company Scorecard - Select'!$A217, 'NZS DM and CA100'!$B$4:$B$244, 0)) = "Disclosure", INDEX('NZS DM and CA100'!$E$4:$I$244, MATCH('Company Scorecard - Select'!$A217, 'NZS DM and CA100'!$B$4:$B$244, 0),MATCH('Company Scorecard - Select'!$C$4, 'NZS DM and CA100'!$E$2:$I$2, 0)),"N/A")</f>
        <v>1</v>
      </c>
      <c r="G217" s="73"/>
      <c r="H217" s="73" t="str">
        <f>IF(OR(INDEX('NZS DM and CA100'!$D$4:$D$244, MATCH('Company Scorecard - Select'!$A217, 'NZS DM and CA100'!$B$4:$B$244, 0)) = "Alignment", INDEX('NZS DM and CA100'!$D$4:$D$244, MATCH('Company Scorecard - Select'!$A217, 'NZS DM and CA100'!$B$4:$B$244, 0)) = "Solutions (Al)"), INDEX('NZS DM and CA100'!$E$4:$I$244, MATCH('Company Scorecard - Select'!$A217, 'NZS DM and CA100'!$B$4:$B$244, 0),MATCH('Company Scorecard - Select'!$C$4, 'NZS DM and CA100'!$E$2:$I$2, 0)),"")</f>
        <v/>
      </c>
      <c r="I217" s="73"/>
      <c r="J217" s="73" t="str">
        <f>IF(OR(INDEX('NZS DM and CA100'!$D$4:$D$244, MATCH('Company Scorecard - Select'!$A217, 'NZS DM and CA100'!$B$4:$B$244, 0)) = "Solutions", INDEX('NZS DM and CA100'!$D$4:$D$244, MATCH('Company Scorecard - Select'!$A217, 'NZS DM and CA100'!$B$4:$B$244, 0)) = "Solutions (Al)"), INDEX('NZS DM and CA100'!$E$4:$I$244, MATCH('Company Scorecard - Select'!$A217, 'NZS DM and CA100'!$B$4:$B$244, 0),MATCH('Company Scorecard - Select'!$C$4, 'NZS DM and CA100'!$E$2:$I$2, 0)),"")</f>
        <v/>
      </c>
      <c r="K217" s="52"/>
      <c r="DO217" s="26"/>
      <c r="DP217" s="26"/>
      <c r="DQ217" s="26"/>
    </row>
    <row r="218" spans="1:121" s="24" customFormat="1" ht="12.75" customHeight="1" outlineLevel="2">
      <c r="A218" s="53" t="str">
        <f t="shared" si="6"/>
        <v>10.ii.g</v>
      </c>
      <c r="B218" s="54"/>
      <c r="C218" s="145" t="s">
        <v>213</v>
      </c>
      <c r="D218" s="143"/>
      <c r="E218" s="132"/>
      <c r="F218" s="73" t="str">
        <f>IF(INDEX('NZS DM and CA100'!$D$4:$D$244, MATCH('Company Scorecard - Select'!$A218, 'NZS DM and CA100'!$B$4:$B$244, 0)) = "Disclosure", INDEX('NZS DM and CA100'!$E$4:$I$244, MATCH('Company Scorecard - Select'!$A218, 'NZS DM and CA100'!$B$4:$B$244, 0),MATCH('Company Scorecard - Select'!$C$4, 'NZS DM and CA100'!$E$2:$I$2, 0)),"N/A")</f>
        <v>Not Relevant</v>
      </c>
      <c r="G218" s="73"/>
      <c r="H218" s="73" t="str">
        <f>IF(OR(INDEX('NZS DM and CA100'!$D$4:$D$244, MATCH('Company Scorecard - Select'!$A218, 'NZS DM and CA100'!$B$4:$B$244, 0)) = "Alignment", INDEX('NZS DM and CA100'!$D$4:$D$244, MATCH('Company Scorecard - Select'!$A218, 'NZS DM and CA100'!$B$4:$B$244, 0)) = "Solutions (Al)"), INDEX('NZS DM and CA100'!$E$4:$I$244, MATCH('Company Scorecard - Select'!$A218, 'NZS DM and CA100'!$B$4:$B$244, 0),MATCH('Company Scorecard - Select'!$C$4, 'NZS DM and CA100'!$E$2:$I$2, 0)),"")</f>
        <v/>
      </c>
      <c r="I218" s="73"/>
      <c r="J218" s="73" t="str">
        <f>IF(OR(INDEX('NZS DM and CA100'!$D$4:$D$244, MATCH('Company Scorecard - Select'!$A218, 'NZS DM and CA100'!$B$4:$B$244, 0)) = "Solutions", INDEX('NZS DM and CA100'!$D$4:$D$244, MATCH('Company Scorecard - Select'!$A218, 'NZS DM and CA100'!$B$4:$B$244, 0)) = "Solutions (Al)"), INDEX('NZS DM and CA100'!$E$4:$I$244, MATCH('Company Scorecard - Select'!$A218, 'NZS DM and CA100'!$B$4:$B$244, 0),MATCH('Company Scorecard - Select'!$C$4, 'NZS DM and CA100'!$E$2:$I$2, 0)),"")</f>
        <v/>
      </c>
      <c r="K218" s="52"/>
      <c r="DO218" s="26"/>
      <c r="DP218" s="26"/>
      <c r="DQ218" s="26"/>
    </row>
    <row r="219" spans="1:121" s="24" customFormat="1" ht="12.75" customHeight="1" outlineLevel="2">
      <c r="A219" s="53" t="str">
        <f t="shared" si="6"/>
        <v>10.ii.h</v>
      </c>
      <c r="B219" s="54"/>
      <c r="C219" s="145" t="s">
        <v>214</v>
      </c>
      <c r="D219" s="143"/>
      <c r="E219" s="132"/>
      <c r="F219" s="73" t="str">
        <f>IF(INDEX('NZS DM and CA100'!$D$4:$D$244, MATCH('Company Scorecard - Select'!$A219, 'NZS DM and CA100'!$B$4:$B$244, 0)) = "Disclosure", INDEX('NZS DM and CA100'!$E$4:$I$244, MATCH('Company Scorecard - Select'!$A219, 'NZS DM and CA100'!$B$4:$B$244, 0),MATCH('Company Scorecard - Select'!$C$4, 'NZS DM and CA100'!$E$2:$I$2, 0)),"N/A")</f>
        <v>Not Relevant</v>
      </c>
      <c r="G219" s="73"/>
      <c r="H219" s="73" t="str">
        <f>IF(OR(INDEX('NZS DM and CA100'!$D$4:$D$244, MATCH('Company Scorecard - Select'!$A219, 'NZS DM and CA100'!$B$4:$B$244, 0)) = "Alignment", INDEX('NZS DM and CA100'!$D$4:$D$244, MATCH('Company Scorecard - Select'!$A219, 'NZS DM and CA100'!$B$4:$B$244, 0)) = "Solutions (Al)"), INDEX('NZS DM and CA100'!$E$4:$I$244, MATCH('Company Scorecard - Select'!$A219, 'NZS DM and CA100'!$B$4:$B$244, 0),MATCH('Company Scorecard - Select'!$C$4, 'NZS DM and CA100'!$E$2:$I$2, 0)),"")</f>
        <v/>
      </c>
      <c r="I219" s="73"/>
      <c r="J219" s="73" t="str">
        <f>IF(OR(INDEX('NZS DM and CA100'!$D$4:$D$244, MATCH('Company Scorecard - Select'!$A219, 'NZS DM and CA100'!$B$4:$B$244, 0)) = "Solutions", INDEX('NZS DM and CA100'!$D$4:$D$244, MATCH('Company Scorecard - Select'!$A219, 'NZS DM and CA100'!$B$4:$B$244, 0)) = "Solutions (Al)"), INDEX('NZS DM and CA100'!$E$4:$I$244, MATCH('Company Scorecard - Select'!$A219, 'NZS DM and CA100'!$B$4:$B$244, 0),MATCH('Company Scorecard - Select'!$C$4, 'NZS DM and CA100'!$E$2:$I$2, 0)),"")</f>
        <v/>
      </c>
      <c r="K219" s="52"/>
      <c r="DO219" s="26"/>
      <c r="DP219" s="26"/>
      <c r="DQ219" s="26"/>
    </row>
    <row r="220" spans="1:121" s="24" customFormat="1" ht="12.75" customHeight="1" outlineLevel="2">
      <c r="A220" s="53" t="str">
        <f>LEFT(C220,FIND(":",C220)-1)</f>
        <v>10.iii</v>
      </c>
      <c r="B220" s="54"/>
      <c r="C220" s="147" t="s">
        <v>215</v>
      </c>
      <c r="D220" s="143"/>
      <c r="E220" s="132"/>
      <c r="F220" s="73">
        <f>AVERAGE(F221:F225)</f>
        <v>1</v>
      </c>
      <c r="G220" s="73"/>
      <c r="H220" s="73" t="str">
        <f>IF(OR(INDEX('NZS DM and CA100'!$D$4:$D$244, MATCH('Company Scorecard - Select'!$A220, 'NZS DM and CA100'!$B$4:$B$244, 0)) = "Alignment", INDEX('NZS DM and CA100'!$D$4:$D$244, MATCH('Company Scorecard - Select'!$A220, 'NZS DM and CA100'!$B$4:$B$244, 0)) = "Solutions (Al)"), INDEX('NZS DM and CA100'!$E$4:$I$244, MATCH('Company Scorecard - Select'!$A220, 'NZS DM and CA100'!$B$4:$B$244, 0),MATCH('Company Scorecard - Select'!$C$4, 'NZS DM and CA100'!$E$2:$I$2, 0)),"")</f>
        <v/>
      </c>
      <c r="I220" s="73"/>
      <c r="J220" s="73" t="str">
        <f>IF(OR(INDEX('NZS DM and CA100'!$D$4:$D$244, MATCH('Company Scorecard - Select'!$A220, 'NZS DM and CA100'!$B$4:$B$244, 0)) = "Solutions", INDEX('NZS DM and CA100'!$D$4:$D$244, MATCH('Company Scorecard - Select'!$A220, 'NZS DM and CA100'!$B$4:$B$244, 0)) = "Solutions (Al)"), INDEX('NZS DM and CA100'!$E$4:$I$244, MATCH('Company Scorecard - Select'!$A220, 'NZS DM and CA100'!$B$4:$B$244, 0),MATCH('Company Scorecard - Select'!$C$4, 'NZS DM and CA100'!$E$2:$I$2, 0)),"")</f>
        <v/>
      </c>
      <c r="K220" s="52"/>
      <c r="DO220" s="26"/>
      <c r="DP220" s="26"/>
      <c r="DQ220" s="26"/>
    </row>
    <row r="221" spans="1:121" s="24" customFormat="1" ht="12.75" customHeight="1" outlineLevel="2">
      <c r="A221" s="53" t="str">
        <f t="shared" si="6"/>
        <v>10.iii.a</v>
      </c>
      <c r="B221" s="54"/>
      <c r="C221" s="145" t="s">
        <v>216</v>
      </c>
      <c r="D221" s="143"/>
      <c r="E221" s="132"/>
      <c r="F221" s="73">
        <f>IF(INDEX('NZS DM and CA100'!$D$4:$D$244, MATCH('Company Scorecard - Select'!$A221, 'NZS DM and CA100'!$B$4:$B$244, 0)) = "Disclosure", INDEX('NZS DM and CA100'!$E$4:$I$244, MATCH('Company Scorecard - Select'!$A221, 'NZS DM and CA100'!$B$4:$B$244, 0),MATCH('Company Scorecard - Select'!$C$4, 'NZS DM and CA100'!$E$2:$I$2, 0)),"N/A")</f>
        <v>1</v>
      </c>
      <c r="G221" s="73"/>
      <c r="H221" s="73" t="str">
        <f>IF(OR(INDEX('NZS DM and CA100'!$D$4:$D$244, MATCH('Company Scorecard - Select'!$A221, 'NZS DM and CA100'!$B$4:$B$244, 0)) = "Alignment", INDEX('NZS DM and CA100'!$D$4:$D$244, MATCH('Company Scorecard - Select'!$A221, 'NZS DM and CA100'!$B$4:$B$244, 0)) = "Solutions (Al)"), INDEX('NZS DM and CA100'!$E$4:$I$244, MATCH('Company Scorecard - Select'!$A221, 'NZS DM and CA100'!$B$4:$B$244, 0),MATCH('Company Scorecard - Select'!$C$4, 'NZS DM and CA100'!$E$2:$I$2, 0)),"")</f>
        <v/>
      </c>
      <c r="I221" s="73"/>
      <c r="J221" s="73" t="str">
        <f>IF(OR(INDEX('NZS DM and CA100'!$D$4:$D$244, MATCH('Company Scorecard - Select'!$A221, 'NZS DM and CA100'!$B$4:$B$244, 0)) = "Solutions", INDEX('NZS DM and CA100'!$D$4:$D$244, MATCH('Company Scorecard - Select'!$A221, 'NZS DM and CA100'!$B$4:$B$244, 0)) = "Solutions (Al)"), INDEX('NZS DM and CA100'!$E$4:$I$244, MATCH('Company Scorecard - Select'!$A221, 'NZS DM and CA100'!$B$4:$B$244, 0),MATCH('Company Scorecard - Select'!$C$4, 'NZS DM and CA100'!$E$2:$I$2, 0)),"")</f>
        <v/>
      </c>
      <c r="K221" s="52"/>
      <c r="DO221" s="26"/>
      <c r="DP221" s="26"/>
      <c r="DQ221" s="26"/>
    </row>
    <row r="222" spans="1:121" s="24" customFormat="1" ht="12.75" customHeight="1" outlineLevel="2">
      <c r="A222" s="53" t="str">
        <f t="shared" si="6"/>
        <v>10.iii.b</v>
      </c>
      <c r="B222" s="54"/>
      <c r="C222" s="145" t="s">
        <v>217</v>
      </c>
      <c r="D222" s="143"/>
      <c r="E222" s="132"/>
      <c r="F222" s="73">
        <f>IF(INDEX('NZS DM and CA100'!$D$4:$D$244, MATCH('Company Scorecard - Select'!$A222, 'NZS DM and CA100'!$B$4:$B$244, 0)) = "Disclosure", INDEX('NZS DM and CA100'!$E$4:$I$244, MATCH('Company Scorecard - Select'!$A222, 'NZS DM and CA100'!$B$4:$B$244, 0),MATCH('Company Scorecard - Select'!$C$4, 'NZS DM and CA100'!$E$2:$I$2, 0)),"N/A")</f>
        <v>1</v>
      </c>
      <c r="G222" s="73"/>
      <c r="H222" s="73" t="str">
        <f>IF(OR(INDEX('NZS DM and CA100'!$D$4:$D$244, MATCH('Company Scorecard - Select'!$A222, 'NZS DM and CA100'!$B$4:$B$244, 0)) = "Alignment", INDEX('NZS DM and CA100'!$D$4:$D$244, MATCH('Company Scorecard - Select'!$A222, 'NZS DM and CA100'!$B$4:$B$244, 0)) = "Solutions (Al)"), INDEX('NZS DM and CA100'!$E$4:$I$244, MATCH('Company Scorecard - Select'!$A222, 'NZS DM and CA100'!$B$4:$B$244, 0),MATCH('Company Scorecard - Select'!$C$4, 'NZS DM and CA100'!$E$2:$I$2, 0)),"")</f>
        <v/>
      </c>
      <c r="I222" s="73"/>
      <c r="J222" s="73" t="str">
        <f>IF(OR(INDEX('NZS DM and CA100'!$D$4:$D$244, MATCH('Company Scorecard - Select'!$A222, 'NZS DM and CA100'!$B$4:$B$244, 0)) = "Solutions", INDEX('NZS DM and CA100'!$D$4:$D$244, MATCH('Company Scorecard - Select'!$A222, 'NZS DM and CA100'!$B$4:$B$244, 0)) = "Solutions (Al)"), INDEX('NZS DM and CA100'!$E$4:$I$244, MATCH('Company Scorecard - Select'!$A222, 'NZS DM and CA100'!$B$4:$B$244, 0),MATCH('Company Scorecard - Select'!$C$4, 'NZS DM and CA100'!$E$2:$I$2, 0)),"")</f>
        <v/>
      </c>
      <c r="K222" s="52"/>
      <c r="DO222" s="26"/>
      <c r="DP222" s="26"/>
      <c r="DQ222" s="26"/>
    </row>
    <row r="223" spans="1:121" s="24" customFormat="1" ht="12.75" customHeight="1" outlineLevel="2">
      <c r="A223" s="53" t="str">
        <f t="shared" si="6"/>
        <v>10.iii.c</v>
      </c>
      <c r="B223" s="54"/>
      <c r="C223" s="145" t="s">
        <v>218</v>
      </c>
      <c r="D223" s="143"/>
      <c r="E223" s="132"/>
      <c r="F223" s="73">
        <f>IF(INDEX('NZS DM and CA100'!$D$4:$D$244, MATCH('Company Scorecard - Select'!$A223, 'NZS DM and CA100'!$B$4:$B$244, 0)) = "Disclosure", INDEX('NZS DM and CA100'!$E$4:$I$244, MATCH('Company Scorecard - Select'!$A223, 'NZS DM and CA100'!$B$4:$B$244, 0),MATCH('Company Scorecard - Select'!$C$4, 'NZS DM and CA100'!$E$2:$I$2, 0)),"N/A")</f>
        <v>1</v>
      </c>
      <c r="G223" s="73"/>
      <c r="H223" s="73" t="str">
        <f>IF(OR(INDEX('NZS DM and CA100'!$D$4:$D$244, MATCH('Company Scorecard - Select'!$A223, 'NZS DM and CA100'!$B$4:$B$244, 0)) = "Alignment", INDEX('NZS DM and CA100'!$D$4:$D$244, MATCH('Company Scorecard - Select'!$A223, 'NZS DM and CA100'!$B$4:$B$244, 0)) = "Solutions (Al)"), INDEX('NZS DM and CA100'!$E$4:$I$244, MATCH('Company Scorecard - Select'!$A223, 'NZS DM and CA100'!$B$4:$B$244, 0),MATCH('Company Scorecard - Select'!$C$4, 'NZS DM and CA100'!$E$2:$I$2, 0)),"")</f>
        <v/>
      </c>
      <c r="I223" s="73"/>
      <c r="J223" s="73" t="str">
        <f>IF(OR(INDEX('NZS DM and CA100'!$D$4:$D$244, MATCH('Company Scorecard - Select'!$A223, 'NZS DM and CA100'!$B$4:$B$244, 0)) = "Solutions", INDEX('NZS DM and CA100'!$D$4:$D$244, MATCH('Company Scorecard - Select'!$A223, 'NZS DM and CA100'!$B$4:$B$244, 0)) = "Solutions (Al)"), INDEX('NZS DM and CA100'!$E$4:$I$244, MATCH('Company Scorecard - Select'!$A223, 'NZS DM and CA100'!$B$4:$B$244, 0),MATCH('Company Scorecard - Select'!$C$4, 'NZS DM and CA100'!$E$2:$I$2, 0)),"")</f>
        <v/>
      </c>
      <c r="K223" s="52"/>
      <c r="DO223" s="26"/>
      <c r="DP223" s="26"/>
      <c r="DQ223" s="26"/>
    </row>
    <row r="224" spans="1:121" s="24" customFormat="1" ht="12.75" customHeight="1" outlineLevel="2">
      <c r="A224" s="53" t="str">
        <f t="shared" si="6"/>
        <v>10.iii.d</v>
      </c>
      <c r="B224" s="54"/>
      <c r="C224" s="145" t="s">
        <v>219</v>
      </c>
      <c r="D224" s="143"/>
      <c r="E224" s="132"/>
      <c r="F224" s="73" t="str">
        <f>IF(INDEX('NZS DM and CA100'!$D$4:$D$244, MATCH('Company Scorecard - Select'!$A224, 'NZS DM and CA100'!$B$4:$B$244, 0)) = "Disclosure", INDEX('NZS DM and CA100'!$E$4:$I$244, MATCH('Company Scorecard - Select'!$A224, 'NZS DM and CA100'!$B$4:$B$244, 0),MATCH('Company Scorecard - Select'!$C$4, 'NZS DM and CA100'!$E$2:$I$2, 0)),"N/A")</f>
        <v>Not Relevant</v>
      </c>
      <c r="G224" s="73"/>
      <c r="H224" s="73" t="str">
        <f>IF(OR(INDEX('NZS DM and CA100'!$D$4:$D$244, MATCH('Company Scorecard - Select'!$A224, 'NZS DM and CA100'!$B$4:$B$244, 0)) = "Alignment", INDEX('NZS DM and CA100'!$D$4:$D$244, MATCH('Company Scorecard - Select'!$A224, 'NZS DM and CA100'!$B$4:$B$244, 0)) = "Solutions (Al)"), INDEX('NZS DM and CA100'!$E$4:$I$244, MATCH('Company Scorecard - Select'!$A224, 'NZS DM and CA100'!$B$4:$B$244, 0),MATCH('Company Scorecard - Select'!$C$4, 'NZS DM and CA100'!$E$2:$I$2, 0)),"")</f>
        <v/>
      </c>
      <c r="I224" s="73"/>
      <c r="J224" s="73" t="str">
        <f>IF(OR(INDEX('NZS DM and CA100'!$D$4:$D$244, MATCH('Company Scorecard - Select'!$A224, 'NZS DM and CA100'!$B$4:$B$244, 0)) = "Solutions", INDEX('NZS DM and CA100'!$D$4:$D$244, MATCH('Company Scorecard - Select'!$A224, 'NZS DM and CA100'!$B$4:$B$244, 0)) = "Solutions (Al)"), INDEX('NZS DM and CA100'!$E$4:$I$244, MATCH('Company Scorecard - Select'!$A224, 'NZS DM and CA100'!$B$4:$B$244, 0),MATCH('Company Scorecard - Select'!$C$4, 'NZS DM and CA100'!$E$2:$I$2, 0)),"")</f>
        <v/>
      </c>
      <c r="K224" s="52"/>
      <c r="DO224" s="26"/>
      <c r="DP224" s="26"/>
      <c r="DQ224" s="26"/>
    </row>
    <row r="225" spans="1:121" s="24" customFormat="1" ht="12.75" customHeight="1" outlineLevel="2">
      <c r="A225" s="53" t="str">
        <f t="shared" si="6"/>
        <v>10.iii.e</v>
      </c>
      <c r="B225" s="54"/>
      <c r="C225" s="145" t="s">
        <v>220</v>
      </c>
      <c r="D225" s="143"/>
      <c r="E225" s="132"/>
      <c r="F225" s="73" t="str">
        <f>IF(INDEX('NZS DM and CA100'!$D$4:$D$244, MATCH('Company Scorecard - Select'!$A225, 'NZS DM and CA100'!$B$4:$B$244, 0)) = "Disclosure", INDEX('NZS DM and CA100'!$E$4:$I$244, MATCH('Company Scorecard - Select'!$A225, 'NZS DM and CA100'!$B$4:$B$244, 0),MATCH('Company Scorecard - Select'!$C$4, 'NZS DM and CA100'!$E$2:$I$2, 0)),"N/A")</f>
        <v>Not Relevant</v>
      </c>
      <c r="G225" s="73"/>
      <c r="H225" s="73" t="str">
        <f>IF(OR(INDEX('NZS DM and CA100'!$D$4:$D$244, MATCH('Company Scorecard - Select'!$A225, 'NZS DM and CA100'!$B$4:$B$244, 0)) = "Alignment", INDEX('NZS DM and CA100'!$D$4:$D$244, MATCH('Company Scorecard - Select'!$A225, 'NZS DM and CA100'!$B$4:$B$244, 0)) = "Solutions (Al)"), INDEX('NZS DM and CA100'!$E$4:$I$244, MATCH('Company Scorecard - Select'!$A225, 'NZS DM and CA100'!$B$4:$B$244, 0),MATCH('Company Scorecard - Select'!$C$4, 'NZS DM and CA100'!$E$2:$I$2, 0)),"")</f>
        <v/>
      </c>
      <c r="I225" s="73"/>
      <c r="J225" s="73" t="str">
        <f>IF(OR(INDEX('NZS DM and CA100'!$D$4:$D$244, MATCH('Company Scorecard - Select'!$A225, 'NZS DM and CA100'!$B$4:$B$244, 0)) = "Solutions", INDEX('NZS DM and CA100'!$D$4:$D$244, MATCH('Company Scorecard - Select'!$A225, 'NZS DM and CA100'!$B$4:$B$244, 0)) = "Solutions (Al)"), INDEX('NZS DM and CA100'!$E$4:$I$244, MATCH('Company Scorecard - Select'!$A225, 'NZS DM and CA100'!$B$4:$B$244, 0),MATCH('Company Scorecard - Select'!$C$4, 'NZS DM and CA100'!$E$2:$I$2, 0)),"")</f>
        <v/>
      </c>
      <c r="K225" s="52"/>
      <c r="DO225" s="26"/>
      <c r="DP225" s="26"/>
      <c r="DQ225" s="26"/>
    </row>
    <row r="226" spans="1:121" s="24" customFormat="1" ht="12.75" customHeight="1" outlineLevel="2">
      <c r="A226" s="53" t="str">
        <f>LEFT(C226,FIND(":",C226)-1)</f>
        <v>10.iv</v>
      </c>
      <c r="B226" s="54"/>
      <c r="C226" s="147" t="s">
        <v>221</v>
      </c>
      <c r="D226" s="143"/>
      <c r="E226" s="132"/>
      <c r="F226" s="73">
        <f>AVERAGE(F227:F229)</f>
        <v>1</v>
      </c>
      <c r="G226" s="73"/>
      <c r="H226" s="73" t="str">
        <f>IF(OR(INDEX('NZS DM and CA100'!$D$4:$D$244, MATCH('Company Scorecard - Select'!$A226, 'NZS DM and CA100'!$B$4:$B$244, 0)) = "Alignment", INDEX('NZS DM and CA100'!$D$4:$D$244, MATCH('Company Scorecard - Select'!$A226, 'NZS DM and CA100'!$B$4:$B$244, 0)) = "Solutions (Al)"), INDEX('NZS DM and CA100'!$E$4:$I$244, MATCH('Company Scorecard - Select'!$A226, 'NZS DM and CA100'!$B$4:$B$244, 0),MATCH('Company Scorecard - Select'!$C$4, 'NZS DM and CA100'!$E$2:$I$2, 0)),"")</f>
        <v/>
      </c>
      <c r="I226" s="73"/>
      <c r="J226" s="73" t="str">
        <f>IF(OR(INDEX('NZS DM and CA100'!$D$4:$D$244, MATCH('Company Scorecard - Select'!$A226, 'NZS DM and CA100'!$B$4:$B$244, 0)) = "Solutions", INDEX('NZS DM and CA100'!$D$4:$D$244, MATCH('Company Scorecard - Select'!$A226, 'NZS DM and CA100'!$B$4:$B$244, 0)) = "Solutions (Al)"), INDEX('NZS DM and CA100'!$E$4:$I$244, MATCH('Company Scorecard - Select'!$A226, 'NZS DM and CA100'!$B$4:$B$244, 0),MATCH('Company Scorecard - Select'!$C$4, 'NZS DM and CA100'!$E$2:$I$2, 0)),"")</f>
        <v/>
      </c>
      <c r="K226" s="52"/>
      <c r="DO226" s="26"/>
      <c r="DP226" s="26"/>
      <c r="DQ226" s="26"/>
    </row>
    <row r="227" spans="1:121" s="24" customFormat="1" ht="12.75" customHeight="1" outlineLevel="2">
      <c r="A227" s="53" t="str">
        <f t="shared" si="6"/>
        <v>10.iv.a</v>
      </c>
      <c r="B227" s="54"/>
      <c r="C227" s="145" t="s">
        <v>222</v>
      </c>
      <c r="D227" s="143"/>
      <c r="E227" s="132"/>
      <c r="F227" s="73">
        <f>IF(INDEX('NZS DM and CA100'!$D$4:$D$244, MATCH('Company Scorecard - Select'!$A227, 'NZS DM and CA100'!$B$4:$B$244, 0)) = "Disclosure", INDEX('NZS DM and CA100'!$E$4:$I$244, MATCH('Company Scorecard - Select'!$A227, 'NZS DM and CA100'!$B$4:$B$244, 0),MATCH('Company Scorecard - Select'!$C$4, 'NZS DM and CA100'!$E$2:$I$2, 0)),"N/A")</f>
        <v>1</v>
      </c>
      <c r="G227" s="73"/>
      <c r="H227" s="73" t="str">
        <f>IF(OR(INDEX('NZS DM and CA100'!$D$4:$D$244, MATCH('Company Scorecard - Select'!$A227, 'NZS DM and CA100'!$B$4:$B$244, 0)) = "Alignment", INDEX('NZS DM and CA100'!$D$4:$D$244, MATCH('Company Scorecard - Select'!$A227, 'NZS DM and CA100'!$B$4:$B$244, 0)) = "Solutions (Al)"), INDEX('NZS DM and CA100'!$E$4:$I$244, MATCH('Company Scorecard - Select'!$A227, 'NZS DM and CA100'!$B$4:$B$244, 0),MATCH('Company Scorecard - Select'!$C$4, 'NZS DM and CA100'!$E$2:$I$2, 0)),"")</f>
        <v/>
      </c>
      <c r="I227" s="73"/>
      <c r="J227" s="73" t="str">
        <f>IF(OR(INDEX('NZS DM and CA100'!$D$4:$D$244, MATCH('Company Scorecard - Select'!$A227, 'NZS DM and CA100'!$B$4:$B$244, 0)) = "Solutions", INDEX('NZS DM and CA100'!$D$4:$D$244, MATCH('Company Scorecard - Select'!$A227, 'NZS DM and CA100'!$B$4:$B$244, 0)) = "Solutions (Al)"), INDEX('NZS DM and CA100'!$E$4:$I$244, MATCH('Company Scorecard - Select'!$A227, 'NZS DM and CA100'!$B$4:$B$244, 0),MATCH('Company Scorecard - Select'!$C$4, 'NZS DM and CA100'!$E$2:$I$2, 0)),"")</f>
        <v/>
      </c>
      <c r="K227" s="52"/>
      <c r="DO227" s="26"/>
      <c r="DP227" s="26"/>
      <c r="DQ227" s="26"/>
    </row>
    <row r="228" spans="1:121" s="24" customFormat="1" ht="12.75" customHeight="1" outlineLevel="2">
      <c r="A228" s="53" t="str">
        <f t="shared" si="6"/>
        <v>10.iv.b</v>
      </c>
      <c r="B228" s="54"/>
      <c r="C228" s="145" t="s">
        <v>223</v>
      </c>
      <c r="D228" s="143"/>
      <c r="E228" s="132"/>
      <c r="F228" s="73" t="str">
        <f>IF(INDEX('NZS DM and CA100'!$D$4:$D$244, MATCH('Company Scorecard - Select'!$A228, 'NZS DM and CA100'!$B$4:$B$244, 0)) = "Disclosure", INDEX('NZS DM and CA100'!$E$4:$I$244, MATCH('Company Scorecard - Select'!$A228, 'NZS DM and CA100'!$B$4:$B$244, 0),MATCH('Company Scorecard - Select'!$C$4, 'NZS DM and CA100'!$E$2:$I$2, 0)),"N/A")</f>
        <v>Not Relevant</v>
      </c>
      <c r="G228" s="73"/>
      <c r="H228" s="73" t="str">
        <f>IF(OR(INDEX('NZS DM and CA100'!$D$4:$D$244, MATCH('Company Scorecard - Select'!$A228, 'NZS DM and CA100'!$B$4:$B$244, 0)) = "Alignment", INDEX('NZS DM and CA100'!$D$4:$D$244, MATCH('Company Scorecard - Select'!$A228, 'NZS DM and CA100'!$B$4:$B$244, 0)) = "Solutions (Al)"), INDEX('NZS DM and CA100'!$E$4:$I$244, MATCH('Company Scorecard - Select'!$A228, 'NZS DM and CA100'!$B$4:$B$244, 0),MATCH('Company Scorecard - Select'!$C$4, 'NZS DM and CA100'!$E$2:$I$2, 0)),"")</f>
        <v/>
      </c>
      <c r="I228" s="73"/>
      <c r="J228" s="73" t="str">
        <f>IF(OR(INDEX('NZS DM and CA100'!$D$4:$D$244, MATCH('Company Scorecard - Select'!$A228, 'NZS DM and CA100'!$B$4:$B$244, 0)) = "Solutions", INDEX('NZS DM and CA100'!$D$4:$D$244, MATCH('Company Scorecard - Select'!$A228, 'NZS DM and CA100'!$B$4:$B$244, 0)) = "Solutions (Al)"), INDEX('NZS DM and CA100'!$E$4:$I$244, MATCH('Company Scorecard - Select'!$A228, 'NZS DM and CA100'!$B$4:$B$244, 0),MATCH('Company Scorecard - Select'!$C$4, 'NZS DM and CA100'!$E$2:$I$2, 0)),"")</f>
        <v/>
      </c>
      <c r="K228" s="52"/>
      <c r="DO228" s="26"/>
      <c r="DP228" s="26"/>
      <c r="DQ228" s="26"/>
    </row>
    <row r="229" spans="1:121" s="24" customFormat="1" ht="12.75" customHeight="1" outlineLevel="2">
      <c r="A229" s="53" t="str">
        <f t="shared" si="6"/>
        <v>10.iv.c</v>
      </c>
      <c r="B229" s="54"/>
      <c r="C229" s="145" t="s">
        <v>224</v>
      </c>
      <c r="D229" s="143"/>
      <c r="E229" s="132"/>
      <c r="F229" s="73" t="str">
        <f>IF(INDEX('NZS DM and CA100'!$D$4:$D$244, MATCH('Company Scorecard - Select'!$A229, 'NZS DM and CA100'!$B$4:$B$244, 0)) = "Disclosure", INDEX('NZS DM and CA100'!$E$4:$I$244, MATCH('Company Scorecard - Select'!$A229, 'NZS DM and CA100'!$B$4:$B$244, 0),MATCH('Company Scorecard - Select'!$C$4, 'NZS DM and CA100'!$E$2:$I$2, 0)),"N/A")</f>
        <v>Not Relevant</v>
      </c>
      <c r="G229" s="73"/>
      <c r="H229" s="73" t="str">
        <f>IF(OR(INDEX('NZS DM and CA100'!$D$4:$D$244, MATCH('Company Scorecard - Select'!$A229, 'NZS DM and CA100'!$B$4:$B$244, 0)) = "Alignment", INDEX('NZS DM and CA100'!$D$4:$D$244, MATCH('Company Scorecard - Select'!$A229, 'NZS DM and CA100'!$B$4:$B$244, 0)) = "Solutions (Al)"), INDEX('NZS DM and CA100'!$E$4:$I$244, MATCH('Company Scorecard - Select'!$A229, 'NZS DM and CA100'!$B$4:$B$244, 0),MATCH('Company Scorecard - Select'!$C$4, 'NZS DM and CA100'!$E$2:$I$2, 0)),"")</f>
        <v/>
      </c>
      <c r="I229" s="73"/>
      <c r="J229" s="73" t="str">
        <f>IF(OR(INDEX('NZS DM and CA100'!$D$4:$D$244, MATCH('Company Scorecard - Select'!$A229, 'NZS DM and CA100'!$B$4:$B$244, 0)) = "Solutions", INDEX('NZS DM and CA100'!$D$4:$D$244, MATCH('Company Scorecard - Select'!$A229, 'NZS DM and CA100'!$B$4:$B$244, 0)) = "Solutions (Al)"), INDEX('NZS DM and CA100'!$E$4:$I$244, MATCH('Company Scorecard - Select'!$A229, 'NZS DM and CA100'!$B$4:$B$244, 0),MATCH('Company Scorecard - Select'!$C$4, 'NZS DM and CA100'!$E$2:$I$2, 0)),"")</f>
        <v/>
      </c>
      <c r="K229" s="52"/>
      <c r="DO229" s="26"/>
      <c r="DP229" s="26"/>
      <c r="DQ229" s="26"/>
    </row>
    <row r="230" spans="1:121" s="24" customFormat="1" ht="12.75" customHeight="1" outlineLevel="2">
      <c r="A230" s="53" t="str">
        <f>LEFT(C230,FIND(":",C230)-1)</f>
        <v>10.v</v>
      </c>
      <c r="B230" s="54"/>
      <c r="C230" s="147" t="s">
        <v>225</v>
      </c>
      <c r="D230" s="143"/>
      <c r="E230" s="132"/>
      <c r="F230" s="73">
        <f>AVERAGE(F231:F232)</f>
        <v>1</v>
      </c>
      <c r="G230" s="73"/>
      <c r="H230" s="73" t="str">
        <f>IF(OR(INDEX('NZS DM and CA100'!$D$4:$D$244, MATCH('Company Scorecard - Select'!$A230, 'NZS DM and CA100'!$B$4:$B$244, 0)) = "Alignment", INDEX('NZS DM and CA100'!$D$4:$D$244, MATCH('Company Scorecard - Select'!$A230, 'NZS DM and CA100'!$B$4:$B$244, 0)) = "Solutions (Al)"), INDEX('NZS DM and CA100'!$E$4:$I$244, MATCH('Company Scorecard - Select'!$A230, 'NZS DM and CA100'!$B$4:$B$244, 0),MATCH('Company Scorecard - Select'!$C$4, 'NZS DM and CA100'!$E$2:$I$2, 0)),"")</f>
        <v/>
      </c>
      <c r="I230" s="73"/>
      <c r="J230" s="73" t="str">
        <f>IF(OR(INDEX('NZS DM and CA100'!$D$4:$D$244, MATCH('Company Scorecard - Select'!$A230, 'NZS DM and CA100'!$B$4:$B$244, 0)) = "Solutions", INDEX('NZS DM and CA100'!$D$4:$D$244, MATCH('Company Scorecard - Select'!$A230, 'NZS DM and CA100'!$B$4:$B$244, 0)) = "Solutions (Al)"), INDEX('NZS DM and CA100'!$E$4:$I$244, MATCH('Company Scorecard - Select'!$A230, 'NZS DM and CA100'!$B$4:$B$244, 0),MATCH('Company Scorecard - Select'!$C$4, 'NZS DM and CA100'!$E$2:$I$2, 0)),"")</f>
        <v/>
      </c>
      <c r="K230" s="52"/>
      <c r="DO230" s="26"/>
      <c r="DP230" s="26"/>
      <c r="DQ230" s="26"/>
    </row>
    <row r="231" spans="1:121" s="24" customFormat="1" ht="12.75" customHeight="1" outlineLevel="2">
      <c r="A231" s="53" t="str">
        <f t="shared" si="6"/>
        <v>10.v.a</v>
      </c>
      <c r="B231" s="54"/>
      <c r="C231" s="145" t="s">
        <v>226</v>
      </c>
      <c r="D231" s="143"/>
      <c r="E231" s="132"/>
      <c r="F231" s="73">
        <f>IF(INDEX('NZS DM and CA100'!$D$4:$D$244, MATCH('Company Scorecard - Select'!$A231, 'NZS DM and CA100'!$B$4:$B$244, 0)) = "Disclosure", INDEX('NZS DM and CA100'!$E$4:$I$244, MATCH('Company Scorecard - Select'!$A231, 'NZS DM and CA100'!$B$4:$B$244, 0),MATCH('Company Scorecard - Select'!$C$4, 'NZS DM and CA100'!$E$2:$I$2, 0)),"N/A")</f>
        <v>1</v>
      </c>
      <c r="G231" s="73"/>
      <c r="H231" s="73" t="str">
        <f>IF(OR(INDEX('NZS DM and CA100'!$D$4:$D$244, MATCH('Company Scorecard - Select'!$A231, 'NZS DM and CA100'!$B$4:$B$244, 0)) = "Alignment", INDEX('NZS DM and CA100'!$D$4:$D$244, MATCH('Company Scorecard - Select'!$A231, 'NZS DM and CA100'!$B$4:$B$244, 0)) = "Solutions (Al)"), INDEX('NZS DM and CA100'!$E$4:$I$244, MATCH('Company Scorecard - Select'!$A231, 'NZS DM and CA100'!$B$4:$B$244, 0),MATCH('Company Scorecard - Select'!$C$4, 'NZS DM and CA100'!$E$2:$I$2, 0)),"")</f>
        <v/>
      </c>
      <c r="I231" s="73"/>
      <c r="J231" s="73" t="str">
        <f>IF(OR(INDEX('NZS DM and CA100'!$D$4:$D$244, MATCH('Company Scorecard - Select'!$A231, 'NZS DM and CA100'!$B$4:$B$244, 0)) = "Solutions", INDEX('NZS DM and CA100'!$D$4:$D$244, MATCH('Company Scorecard - Select'!$A231, 'NZS DM and CA100'!$B$4:$B$244, 0)) = "Solutions (Al)"), INDEX('NZS DM and CA100'!$E$4:$I$244, MATCH('Company Scorecard - Select'!$A231, 'NZS DM and CA100'!$B$4:$B$244, 0),MATCH('Company Scorecard - Select'!$C$4, 'NZS DM and CA100'!$E$2:$I$2, 0)),"")</f>
        <v/>
      </c>
      <c r="K231" s="52"/>
      <c r="DO231" s="26"/>
      <c r="DP231" s="26"/>
      <c r="DQ231" s="26"/>
    </row>
    <row r="232" spans="1:121" s="24" customFormat="1" ht="12.75" customHeight="1" outlineLevel="2">
      <c r="A232" s="53" t="str">
        <f t="shared" si="6"/>
        <v>10.v.b</v>
      </c>
      <c r="B232" s="54"/>
      <c r="C232" s="145" t="s">
        <v>227</v>
      </c>
      <c r="D232" s="143"/>
      <c r="E232" s="132"/>
      <c r="F232" s="73">
        <f>IF(INDEX('NZS DM and CA100'!$D$4:$D$244, MATCH('Company Scorecard - Select'!$A232, 'NZS DM and CA100'!$B$4:$B$244, 0)) = "Disclosure", INDEX('NZS DM and CA100'!$E$4:$I$244, MATCH('Company Scorecard - Select'!$A232, 'NZS DM and CA100'!$B$4:$B$244, 0),MATCH('Company Scorecard - Select'!$C$4, 'NZS DM and CA100'!$E$2:$I$2, 0)),"N/A")</f>
        <v>1</v>
      </c>
      <c r="G232" s="73"/>
      <c r="H232" s="73" t="str">
        <f>IF(OR(INDEX('NZS DM and CA100'!$D$4:$D$244, MATCH('Company Scorecard - Select'!$A232, 'NZS DM and CA100'!$B$4:$B$244, 0)) = "Alignment", INDEX('NZS DM and CA100'!$D$4:$D$244, MATCH('Company Scorecard - Select'!$A232, 'NZS DM and CA100'!$B$4:$B$244, 0)) = "Solutions (Al)"), INDEX('NZS DM and CA100'!$E$4:$I$244, MATCH('Company Scorecard - Select'!$A232, 'NZS DM and CA100'!$B$4:$B$244, 0),MATCH('Company Scorecard - Select'!$C$4, 'NZS DM and CA100'!$E$2:$I$2, 0)),"")</f>
        <v/>
      </c>
      <c r="I232" s="73"/>
      <c r="J232" s="73" t="str">
        <f>IF(OR(INDEX('NZS DM and CA100'!$D$4:$D$244, MATCH('Company Scorecard - Select'!$A232, 'NZS DM and CA100'!$B$4:$B$244, 0)) = "Solutions", INDEX('NZS DM and CA100'!$D$4:$D$244, MATCH('Company Scorecard - Select'!$A232, 'NZS DM and CA100'!$B$4:$B$244, 0)) = "Solutions (Al)"), INDEX('NZS DM and CA100'!$E$4:$I$244, MATCH('Company Scorecard - Select'!$A232, 'NZS DM and CA100'!$B$4:$B$244, 0),MATCH('Company Scorecard - Select'!$C$4, 'NZS DM and CA100'!$E$2:$I$2, 0)),"")</f>
        <v/>
      </c>
      <c r="K232" s="52"/>
      <c r="DO232" s="26"/>
      <c r="DP232" s="26"/>
      <c r="DQ232" s="26"/>
    </row>
    <row r="233" spans="1:121" s="24" customFormat="1" ht="5.25" customHeight="1" thickBot="1">
      <c r="B233" s="56"/>
      <c r="C233" s="99"/>
      <c r="D233" s="142" t="str">
        <f>IFERROR(INDEX('CA100 2024 Scores'!$E$3:$I$76, MATCH('Company Scorecard - Select'!$A233, 'CA100 2024 Scores'!$A$3:$A$76, 0), MATCH('Company Scorecard - Select'!$C$4, 'CA100 2024 Scores'!$E$1:$I$1, 0)), "")</f>
        <v/>
      </c>
      <c r="E233" s="131"/>
      <c r="F233" s="134"/>
      <c r="G233" s="134"/>
      <c r="H233" s="134"/>
      <c r="I233" s="134"/>
      <c r="J233" s="134"/>
      <c r="K233" s="52"/>
      <c r="DO233" s="26"/>
      <c r="DP233" s="26"/>
      <c r="DQ233" s="26"/>
    </row>
    <row r="234" spans="1:121" s="24" customFormat="1" ht="5.25" customHeight="1">
      <c r="B234" s="55"/>
      <c r="C234" s="103"/>
      <c r="D234" s="117"/>
      <c r="E234" s="132"/>
      <c r="F234" s="135"/>
      <c r="G234" s="135"/>
      <c r="H234" s="135"/>
      <c r="I234" s="135"/>
      <c r="J234" s="135"/>
      <c r="K234" s="50"/>
      <c r="DO234" s="26"/>
      <c r="DP234" s="26"/>
      <c r="DQ234" s="26"/>
    </row>
    <row r="235" spans="1:121" s="24" customFormat="1" ht="14.45">
      <c r="A235" s="51">
        <v>11</v>
      </c>
      <c r="B235" s="49"/>
      <c r="C235" s="104" t="str">
        <f>'[1]CA100 2024 Scores'!B84</f>
        <v xml:space="preserve">Indicator 11: Historical GHG Emissions Reductions </v>
      </c>
      <c r="D235" s="143" t="str">
        <f>IFERROR(INDEX('CA100 2024 Scores'!$E$3:$I$76, MATCH('Company Scorecard - Select'!$A235, 'CA100 2024 Scores'!$A$3:$A$76, 0), MATCH('Company Scorecard - Select'!$C$4, 'CA100 2024 Scores'!$E$1:$I$1, 0)), "")</f>
        <v>Partial</v>
      </c>
      <c r="E235" s="132"/>
      <c r="F235" s="68">
        <f>AVERAGE(F237,F241,F244)</f>
        <v>0.33333333333333331</v>
      </c>
      <c r="G235" s="132"/>
      <c r="H235" s="68">
        <f>AVERAGE(H237)</f>
        <v>0</v>
      </c>
      <c r="I235" s="132"/>
      <c r="J235" s="68"/>
      <c r="K235" s="52"/>
      <c r="DO235" s="26"/>
      <c r="DP235" s="26"/>
      <c r="DQ235" s="26"/>
    </row>
    <row r="236" spans="1:121" s="24" customFormat="1" ht="14.45">
      <c r="A236" s="52"/>
      <c r="C236" s="117"/>
      <c r="D236" s="143" t="str">
        <f>IFERROR(INDEX('CA100 2024 Scores'!$E$3:$I$76, MATCH('Company Scorecard - Select'!$A236, 'CA100 2024 Scores'!$A$3:$A$76, 0), MATCH('Company Scorecard - Select'!$C$4, 'CA100 2024 Scores'!$E$1:$I$1, 0)), "")</f>
        <v/>
      </c>
      <c r="E236" s="132"/>
      <c r="F236" s="132"/>
      <c r="G236" s="132"/>
      <c r="H236" s="132"/>
      <c r="I236" s="132"/>
      <c r="J236" s="132"/>
      <c r="K236" s="52"/>
      <c r="DO236" s="26"/>
      <c r="DP236" s="26"/>
      <c r="DQ236" s="26"/>
    </row>
    <row r="237" spans="1:121" s="24" customFormat="1" ht="14.45">
      <c r="A237" s="211">
        <v>11.1</v>
      </c>
      <c r="C237" s="149" t="s">
        <v>228</v>
      </c>
      <c r="D237" s="143" t="str">
        <f>IFERROR(INDEX('CA100 2024 Scores'!$E$3:$I$87, MATCH('Company Scorecard - Select'!$A237, 'CA100 2024 Scores'!$A$3:$A$87, 0), MATCH('Company Scorecard - Select'!$C$4, 'CA100 2024 Scores'!$E$1:$I$1, 0)), "")</f>
        <v>N</v>
      </c>
      <c r="E237" s="132"/>
      <c r="F237" s="73">
        <f>AVERAGE(F238:F240)</f>
        <v>0</v>
      </c>
      <c r="G237" s="73"/>
      <c r="H237" s="73">
        <f t="shared" ref="H237" si="7">AVERAGE(H238:H240)</f>
        <v>0</v>
      </c>
      <c r="I237" s="73"/>
      <c r="J237" s="73"/>
      <c r="K237" s="52"/>
      <c r="DO237" s="26"/>
      <c r="DP237" s="26"/>
      <c r="DQ237" s="26"/>
    </row>
    <row r="238" spans="1:121" customFormat="1" ht="14.45">
      <c r="A238" s="211" t="s">
        <v>229</v>
      </c>
      <c r="B238" s="24"/>
      <c r="C238" s="122" t="s">
        <v>230</v>
      </c>
      <c r="D238" s="143" t="str">
        <f>IFERROR(INDEX('CA100 2024 Scores'!$E$3:$I$87, MATCH('Company Scorecard - Select'!$A238, 'CA100 2024 Scores'!$A$3:$A$87, 0), MATCH('Company Scorecard - Select'!$C$4, 'CA100 2024 Scores'!$E$1:$I$1, 0)), "")</f>
        <v>N</v>
      </c>
      <c r="E238" s="132"/>
      <c r="F238" s="73">
        <f>IF(INDEX('NZS DM and CA100'!$D$4:$D$244, MATCH('Company Scorecard - Select'!$A238, 'NZS DM and CA100'!$B$4:$B$244, 0)) = "Disclosure", INDEX('NZS DM and CA100'!$E$4:$I$244, MATCH('Company Scorecard - Select'!$A238, 'NZS DM and CA100'!$B$4:$B$244, 0),MATCH('Company Scorecard - Select'!$C$4, 'NZS DM and CA100'!$E$2:$I$2, 0)),"N/A")</f>
        <v>0</v>
      </c>
      <c r="G238" s="73"/>
      <c r="H238" s="73" t="str">
        <f>IF(OR(INDEX('NZS DM and CA100'!$D$4:$D$244, MATCH('Company Scorecard - Select'!$A238, 'NZS DM and CA100'!$B$4:$B$244, 0)) = "Alignment", INDEX('NZS DM and CA100'!$D$4:$D$244, MATCH('Company Scorecard - Select'!$A238, 'NZS DM and CA100'!$B$4:$B$244, 0)) = "Solutions (Al)"), INDEX('NZS DM and CA100'!$E$4:$I$244, MATCH('Company Scorecard - Select'!$A238, 'NZS DM and CA100'!$B$4:$B$244, 0),MATCH('Company Scorecard - Select'!$C$4, 'NZS DM and CA100'!$E$2:$I$2, 0)),"")</f>
        <v/>
      </c>
      <c r="I238" s="73"/>
      <c r="J238" s="73" t="str">
        <f>IF(OR(INDEX('NZS DM and CA100'!$D$4:$D$244, MATCH('Company Scorecard - Select'!$A238, 'NZS DM and CA100'!$B$4:$B$244, 0)) = "Solutions", INDEX('NZS DM and CA100'!$D$4:$D$244, MATCH('Company Scorecard - Select'!$A238, 'NZS DM and CA100'!$B$4:$B$244, 0)) = "Solutions (Al)"), INDEX('NZS DM and CA100'!$E$4:$I$244, MATCH('Company Scorecard - Select'!$A238, 'NZS DM and CA100'!$B$4:$B$244, 0),MATCH('Company Scorecard - Select'!$C$4, 'NZS DM and CA100'!$E$2:$I$2, 0)),"")</f>
        <v/>
      </c>
      <c r="K238" s="52"/>
      <c r="L238" s="24"/>
      <c r="M238" s="24"/>
      <c r="DO238" s="26"/>
      <c r="DP238" s="26"/>
      <c r="DQ238" s="26"/>
    </row>
    <row r="239" spans="1:121" customFormat="1" ht="14.45">
      <c r="A239" s="211" t="s">
        <v>231</v>
      </c>
      <c r="B239" s="24"/>
      <c r="C239" s="122" t="s">
        <v>232</v>
      </c>
      <c r="D239" s="143" t="str">
        <f>IFERROR(INDEX('CA100 2024 Scores'!$E$3:$I$87, MATCH('Company Scorecard - Select'!$A239, 'CA100 2024 Scores'!$A$3:$A$87, 0), MATCH('Company Scorecard - Select'!$C$4, 'CA100 2024 Scores'!$E$1:$I$1, 0)), "")</f>
        <v>N</v>
      </c>
      <c r="E239" s="132"/>
      <c r="F239" s="73">
        <f>IF(INDEX('NZS DM and CA100'!$D$4:$D$244, MATCH('Company Scorecard - Select'!$A239, 'NZS DM and CA100'!$B$4:$B$244, 0)) = "Disclosure", INDEX('NZS DM and CA100'!$E$4:$I$244, MATCH('Company Scorecard - Select'!$A239, 'NZS DM and CA100'!$B$4:$B$244, 0),MATCH('Company Scorecard - Select'!$C$4, 'NZS DM and CA100'!$E$2:$I$2, 0)),"N/A")</f>
        <v>0</v>
      </c>
      <c r="G239" s="73"/>
      <c r="H239" s="73" t="str">
        <f>IF(OR(INDEX('NZS DM and CA100'!$D$4:$D$244, MATCH('Company Scorecard - Select'!$A239, 'NZS DM and CA100'!$B$4:$B$244, 0)) = "Alignment", INDEX('NZS DM and CA100'!$D$4:$D$244, MATCH('Company Scorecard - Select'!$A239, 'NZS DM and CA100'!$B$4:$B$244, 0)) = "Solutions (Al)"), INDEX('NZS DM and CA100'!$E$4:$I$244, MATCH('Company Scorecard - Select'!$A239, 'NZS DM and CA100'!$B$4:$B$244, 0),MATCH('Company Scorecard - Select'!$C$4, 'NZS DM and CA100'!$E$2:$I$2, 0)),"")</f>
        <v/>
      </c>
      <c r="I239" s="73"/>
      <c r="J239" s="73" t="str">
        <f>IF(OR(INDEX('NZS DM and CA100'!$D$4:$D$244, MATCH('Company Scorecard - Select'!$A239, 'NZS DM and CA100'!$B$4:$B$244, 0)) = "Solutions", INDEX('NZS DM and CA100'!$D$4:$D$244, MATCH('Company Scorecard - Select'!$A239, 'NZS DM and CA100'!$B$4:$B$244, 0)) = "Solutions (Al)"), INDEX('NZS DM and CA100'!$E$4:$I$244, MATCH('Company Scorecard - Select'!$A239, 'NZS DM and CA100'!$B$4:$B$244, 0),MATCH('Company Scorecard - Select'!$C$4, 'NZS DM and CA100'!$E$2:$I$2, 0)),"")</f>
        <v/>
      </c>
      <c r="K239" s="52"/>
      <c r="L239" s="24"/>
      <c r="M239" s="24"/>
      <c r="DO239" s="26"/>
      <c r="DP239" s="26"/>
      <c r="DQ239" s="26"/>
    </row>
    <row r="240" spans="1:121" customFormat="1" ht="14.45">
      <c r="A240" s="211" t="s">
        <v>233</v>
      </c>
      <c r="B240" s="24"/>
      <c r="C240" s="122" t="s">
        <v>234</v>
      </c>
      <c r="D240" s="143" t="str">
        <f>IFERROR(INDEX('CA100 2024 Scores'!$E$3:$I$87, MATCH('Company Scorecard - Select'!$A240, 'CA100 2024 Scores'!$A$3:$A$87, 0), MATCH('Company Scorecard - Select'!$C$4, 'CA100 2024 Scores'!$E$1:$I$1, 0)), "")</f>
        <v>N</v>
      </c>
      <c r="E240" s="132"/>
      <c r="F240" s="73"/>
      <c r="G240" s="73"/>
      <c r="H240" s="73">
        <f>IF(OR(INDEX('NZS DM and CA100'!$D$4:$D$244, MATCH('Company Scorecard - Select'!$A240, 'NZS DM and CA100'!$B$4:$B$244, 0)) = "Alignment", INDEX('NZS DM and CA100'!$D$4:$D$244, MATCH('Company Scorecard - Select'!$A240, 'NZS DM and CA100'!$B$4:$B$244, 0)) = "Solutions (Al)"), INDEX('NZS DM and CA100'!$E$4:$I$244, MATCH('Company Scorecard - Select'!$A240, 'NZS DM and CA100'!$B$4:$B$244, 0),MATCH('Company Scorecard - Select'!$C$4, 'NZS DM and CA100'!$E$2:$I$2, 0)),"")</f>
        <v>0</v>
      </c>
      <c r="I240" s="73"/>
      <c r="J240" s="73" t="str">
        <f>IF(OR(INDEX('NZS DM and CA100'!$D$4:$D$244, MATCH('Company Scorecard - Select'!$A240, 'NZS DM and CA100'!$B$4:$B$244, 0)) = "Solutions", INDEX('NZS DM and CA100'!$D$4:$D$244, MATCH('Company Scorecard - Select'!$A240, 'NZS DM and CA100'!$B$4:$B$244, 0)) = "Solutions (Al)"), INDEX('NZS DM and CA100'!$E$4:$I$244, MATCH('Company Scorecard - Select'!$A240, 'NZS DM and CA100'!$B$4:$B$244, 0),MATCH('Company Scorecard - Select'!$C$4, 'NZS DM and CA100'!$E$2:$I$2, 0)),"")</f>
        <v/>
      </c>
      <c r="K240" s="52"/>
      <c r="L240" s="24"/>
      <c r="M240" s="24"/>
      <c r="DO240" s="26"/>
      <c r="DP240" s="26"/>
      <c r="DQ240" s="26"/>
    </row>
    <row r="241" spans="1:121" customFormat="1" ht="14.45">
      <c r="A241" s="211">
        <v>11.2</v>
      </c>
      <c r="B241" s="24"/>
      <c r="C241" s="149" t="s">
        <v>235</v>
      </c>
      <c r="D241" s="143" t="str">
        <f>IFERROR(INDEX('CA100 2024 Scores'!$E$3:$I$87, MATCH('Company Scorecard - Select'!$A241, 'CA100 2024 Scores'!$A$3:$A$87, 0), MATCH('Company Scorecard - Select'!$C$4, 'CA100 2024 Scores'!$E$1:$I$1, 0)), "")</f>
        <v>N</v>
      </c>
      <c r="E241" s="132"/>
      <c r="F241" s="73">
        <f>AVERAGE(F242:F243)</f>
        <v>0</v>
      </c>
      <c r="G241" s="73"/>
      <c r="H241" s="73"/>
      <c r="I241" s="73"/>
      <c r="J241" s="73"/>
      <c r="K241" s="52"/>
      <c r="L241" s="24"/>
      <c r="M241" s="24"/>
      <c r="DO241" s="26"/>
      <c r="DP241" s="26"/>
      <c r="DQ241" s="26"/>
    </row>
    <row r="242" spans="1:121" customFormat="1" ht="14.45">
      <c r="A242" s="211" t="s">
        <v>236</v>
      </c>
      <c r="B242" s="24"/>
      <c r="C242" s="122" t="s">
        <v>237</v>
      </c>
      <c r="D242" s="143" t="str">
        <f>IFERROR(INDEX('CA100 2024 Scores'!$E$3:$I$87, MATCH('Company Scorecard - Select'!$A242, 'CA100 2024 Scores'!$A$3:$A$87, 0), MATCH('Company Scorecard - Select'!$C$4, 'CA100 2024 Scores'!$E$1:$I$1, 0)), "")</f>
        <v>N</v>
      </c>
      <c r="E242" s="132"/>
      <c r="F242" s="73">
        <f>IF(INDEX('NZS DM and CA100'!$D$4:$D$244, MATCH('Company Scorecard - Select'!$A242, 'NZS DM and CA100'!$B$4:$B$244, 0)) = "Disclosure", INDEX('NZS DM and CA100'!$E$4:$I$244, MATCH('Company Scorecard - Select'!$A242, 'NZS DM and CA100'!$B$4:$B$244, 0),MATCH('Company Scorecard - Select'!$C$4, 'NZS DM and CA100'!$E$2:$I$2, 0)),"N/A")</f>
        <v>0</v>
      </c>
      <c r="G242" s="73"/>
      <c r="H242" s="73" t="str">
        <f>IF(OR(INDEX('NZS DM and CA100'!$D$4:$D$244, MATCH('Company Scorecard - Select'!$A242, 'NZS DM and CA100'!$B$4:$B$244, 0)) = "Alignment", INDEX('NZS DM and CA100'!$D$4:$D$244, MATCH('Company Scorecard - Select'!$A242, 'NZS DM and CA100'!$B$4:$B$244, 0)) = "Solutions (Al)"), INDEX('NZS DM and CA100'!$E$4:$I$244, MATCH('Company Scorecard - Select'!$A242, 'NZS DM and CA100'!$B$4:$B$244, 0),MATCH('Company Scorecard - Select'!$C$4, 'NZS DM and CA100'!$E$2:$I$2, 0)),"")</f>
        <v/>
      </c>
      <c r="I242" s="73"/>
      <c r="J242" s="73" t="str">
        <f>IF(OR(INDEX('NZS DM and CA100'!$D$4:$D$244, MATCH('Company Scorecard - Select'!$A242, 'NZS DM and CA100'!$B$4:$B$244, 0)) = "Solutions", INDEX('NZS DM and CA100'!$D$4:$D$244, MATCH('Company Scorecard - Select'!$A242, 'NZS DM and CA100'!$B$4:$B$244, 0)) = "Solutions (Al)"), INDEX('NZS DM and CA100'!$E$4:$I$244, MATCH('Company Scorecard - Select'!$A242, 'NZS DM and CA100'!$B$4:$B$244, 0),MATCH('Company Scorecard - Select'!$C$4, 'NZS DM and CA100'!$E$2:$I$2, 0)),"")</f>
        <v/>
      </c>
      <c r="K242" s="52"/>
      <c r="L242" s="24"/>
      <c r="M242" s="24"/>
      <c r="DO242" s="26"/>
      <c r="DP242" s="26"/>
      <c r="DQ242" s="26"/>
    </row>
    <row r="243" spans="1:121" customFormat="1" ht="14.45">
      <c r="A243" s="211" t="s">
        <v>238</v>
      </c>
      <c r="B243" s="24"/>
      <c r="C243" s="122" t="s">
        <v>239</v>
      </c>
      <c r="D243" s="143" t="str">
        <f>IFERROR(INDEX('CA100 2024 Scores'!$E$3:$I$87, MATCH('Company Scorecard - Select'!$A243, 'CA100 2024 Scores'!$A$3:$A$87, 0), MATCH('Company Scorecard - Select'!$C$4, 'CA100 2024 Scores'!$E$1:$I$1, 0)), "")</f>
        <v>N</v>
      </c>
      <c r="E243" s="132"/>
      <c r="F243" s="73">
        <f>IF(INDEX('NZS DM and CA100'!$D$4:$D$244, MATCH('Company Scorecard - Select'!$A243, 'NZS DM and CA100'!$B$4:$B$244, 0)) = "Disclosure", INDEX('NZS DM and CA100'!$E$4:$I$244, MATCH('Company Scorecard - Select'!$A243, 'NZS DM and CA100'!$B$4:$B$244, 0),MATCH('Company Scorecard - Select'!$C$4, 'NZS DM and CA100'!$E$2:$I$2, 0)),"N/A")</f>
        <v>0</v>
      </c>
      <c r="G243" s="73"/>
      <c r="H243" s="73" t="str">
        <f>IF(OR(INDEX('NZS DM and CA100'!$D$4:$D$244, MATCH('Company Scorecard - Select'!$A243, 'NZS DM and CA100'!$B$4:$B$244, 0)) = "Alignment", INDEX('NZS DM and CA100'!$D$4:$D$244, MATCH('Company Scorecard - Select'!$A243, 'NZS DM and CA100'!$B$4:$B$244, 0)) = "Solutions (Al)"), INDEX('NZS DM and CA100'!$E$4:$I$244, MATCH('Company Scorecard - Select'!$A243, 'NZS DM and CA100'!$B$4:$B$244, 0),MATCH('Company Scorecard - Select'!$C$4, 'NZS DM and CA100'!$E$2:$I$2, 0)),"")</f>
        <v/>
      </c>
      <c r="I243" s="73"/>
      <c r="J243" s="73" t="str">
        <f>IF(OR(INDEX('NZS DM and CA100'!$D$4:$D$244, MATCH('Company Scorecard - Select'!$A243, 'NZS DM and CA100'!$B$4:$B$244, 0)) = "Solutions", INDEX('NZS DM and CA100'!$D$4:$D$244, MATCH('Company Scorecard - Select'!$A243, 'NZS DM and CA100'!$B$4:$B$244, 0)) = "Solutions (Al)"), INDEX('NZS DM and CA100'!$E$4:$I$244, MATCH('Company Scorecard - Select'!$A243, 'NZS DM and CA100'!$B$4:$B$244, 0),MATCH('Company Scorecard - Select'!$C$4, 'NZS DM and CA100'!$E$2:$I$2, 0)),"")</f>
        <v/>
      </c>
      <c r="K243" s="52"/>
      <c r="L243" s="24"/>
      <c r="M243" s="24"/>
      <c r="DO243" s="26"/>
      <c r="DP243" s="26"/>
      <c r="DQ243" s="26"/>
    </row>
    <row r="244" spans="1:121" customFormat="1" ht="14.45">
      <c r="A244" s="211">
        <v>11.3</v>
      </c>
      <c r="B244" s="24"/>
      <c r="C244" s="149" t="s">
        <v>240</v>
      </c>
      <c r="D244" s="143" t="str">
        <f>IFERROR(INDEX('CA100 2024 Scores'!$E$3:$I$87, MATCH('Company Scorecard - Select'!$A244, 'CA100 2024 Scores'!$A$3:$A$87, 0), MATCH('Company Scorecard - Select'!$C$4, 'CA100 2024 Scores'!$E$1:$I$1, 0)), "")</f>
        <v>Y</v>
      </c>
      <c r="E244" s="132"/>
      <c r="F244" s="73">
        <f>AVERAGE(F245:F247)</f>
        <v>1</v>
      </c>
      <c r="G244" s="73"/>
      <c r="H244" s="73"/>
      <c r="I244" s="73"/>
      <c r="J244" s="73"/>
      <c r="K244" s="52"/>
      <c r="L244" s="24"/>
      <c r="M244" s="24"/>
      <c r="DO244" s="26"/>
      <c r="DP244" s="26"/>
      <c r="DQ244" s="26"/>
    </row>
    <row r="245" spans="1:121" customFormat="1" ht="14.45">
      <c r="A245" s="211" t="s">
        <v>241</v>
      </c>
      <c r="B245" s="24"/>
      <c r="C245" s="122" t="s">
        <v>242</v>
      </c>
      <c r="D245" s="143" t="str">
        <f>IFERROR(INDEX('CA100 2024 Scores'!$E$3:$I$87, MATCH('Company Scorecard - Select'!$A245, 'CA100 2024 Scores'!$A$3:$A$87, 0), MATCH('Company Scorecard - Select'!$C$4, 'CA100 2024 Scores'!$E$1:$I$1, 0)), "")</f>
        <v>Y</v>
      </c>
      <c r="E245" s="132"/>
      <c r="F245" s="73">
        <f>IF(INDEX('NZS DM and CA100'!$D$4:$D$244, MATCH('Company Scorecard - Select'!$A245, 'NZS DM and CA100'!$B$4:$B$244, 0)) = "Disclosure", INDEX('NZS DM and CA100'!$E$4:$I$244, MATCH('Company Scorecard - Select'!$A245, 'NZS DM and CA100'!$B$4:$B$244, 0),MATCH('Company Scorecard - Select'!$C$4, 'NZS DM and CA100'!$E$2:$I$2, 0)),"N/A")</f>
        <v>1</v>
      </c>
      <c r="G245" s="73"/>
      <c r="H245" s="73" t="str">
        <f>IF(OR(INDEX('NZS DM and CA100'!$D$4:$D$244, MATCH('Company Scorecard - Select'!$A245, 'NZS DM and CA100'!$B$4:$B$244, 0)) = "Alignment", INDEX('NZS DM and CA100'!$D$4:$D$244, MATCH('Company Scorecard - Select'!$A245, 'NZS DM and CA100'!$B$4:$B$244, 0)) = "Solutions (Al)"), INDEX('NZS DM and CA100'!$E$4:$I$244, MATCH('Company Scorecard - Select'!$A245, 'NZS DM and CA100'!$B$4:$B$244, 0),MATCH('Company Scorecard - Select'!$C$4, 'NZS DM and CA100'!$E$2:$I$2, 0)),"")</f>
        <v/>
      </c>
      <c r="I245" s="73"/>
      <c r="J245" s="73" t="str">
        <f>IF(OR(INDEX('NZS DM and CA100'!$D$4:$D$244, MATCH('Company Scorecard - Select'!$A245, 'NZS DM and CA100'!$B$4:$B$244, 0)) = "Solutions", INDEX('NZS DM and CA100'!$D$4:$D$244, MATCH('Company Scorecard - Select'!$A245, 'NZS DM and CA100'!$B$4:$B$244, 0)) = "Solutions (Al)"), INDEX('NZS DM and CA100'!$E$4:$I$244, MATCH('Company Scorecard - Select'!$A245, 'NZS DM and CA100'!$B$4:$B$244, 0),MATCH('Company Scorecard - Select'!$C$4, 'NZS DM and CA100'!$E$2:$I$2, 0)),"")</f>
        <v/>
      </c>
      <c r="K245" s="52"/>
      <c r="L245" s="24"/>
      <c r="M245" s="24"/>
      <c r="DO245" s="26"/>
      <c r="DP245" s="26"/>
      <c r="DQ245" s="26"/>
    </row>
    <row r="246" spans="1:121" customFormat="1" ht="14.45">
      <c r="A246" s="211" t="s">
        <v>243</v>
      </c>
      <c r="B246" s="24"/>
      <c r="C246" s="122" t="s">
        <v>244</v>
      </c>
      <c r="D246" s="143" t="str">
        <f>IFERROR(INDEX('CA100 2024 Scores'!$E$3:$I$87, MATCH('Company Scorecard - Select'!$A246, 'CA100 2024 Scores'!$A$3:$A$87, 0), MATCH('Company Scorecard - Select'!$C$4, 'CA100 2024 Scores'!$E$1:$I$1, 0)), "")</f>
        <v>Y</v>
      </c>
      <c r="E246" s="132"/>
      <c r="F246" s="73">
        <f>IF(INDEX('NZS DM and CA100'!$D$4:$D$244, MATCH('Company Scorecard - Select'!$A246, 'NZS DM and CA100'!$B$4:$B$244, 0)) = "Disclosure", INDEX('NZS DM and CA100'!$E$4:$I$244, MATCH('Company Scorecard - Select'!$A246, 'NZS DM and CA100'!$B$4:$B$244, 0),MATCH('Company Scorecard - Select'!$C$4, 'NZS DM and CA100'!$E$2:$I$2, 0)),"N/A")</f>
        <v>1</v>
      </c>
      <c r="G246" s="73"/>
      <c r="H246" s="73" t="str">
        <f>IF(OR(INDEX('NZS DM and CA100'!$D$4:$D$244, MATCH('Company Scorecard - Select'!$A246, 'NZS DM and CA100'!$B$4:$B$244, 0)) = "Alignment", INDEX('NZS DM and CA100'!$D$4:$D$244, MATCH('Company Scorecard - Select'!$A246, 'NZS DM and CA100'!$B$4:$B$244, 0)) = "Solutions (Al)"), INDEX('NZS DM and CA100'!$E$4:$I$244, MATCH('Company Scorecard - Select'!$A246, 'NZS DM and CA100'!$B$4:$B$244, 0),MATCH('Company Scorecard - Select'!$C$4, 'NZS DM and CA100'!$E$2:$I$2, 0)),"")</f>
        <v/>
      </c>
      <c r="I246" s="73"/>
      <c r="J246" s="73" t="str">
        <f>IF(OR(INDEX('NZS DM and CA100'!$D$4:$D$244, MATCH('Company Scorecard - Select'!$A246, 'NZS DM and CA100'!$B$4:$B$244, 0)) = "Solutions", INDEX('NZS DM and CA100'!$D$4:$D$244, MATCH('Company Scorecard - Select'!$A246, 'NZS DM and CA100'!$B$4:$B$244, 0)) = "Solutions (Al)"), INDEX('NZS DM and CA100'!$E$4:$I$244, MATCH('Company Scorecard - Select'!$A246, 'NZS DM and CA100'!$B$4:$B$244, 0),MATCH('Company Scorecard - Select'!$C$4, 'NZS DM and CA100'!$E$2:$I$2, 0)),"")</f>
        <v/>
      </c>
      <c r="K246" s="52"/>
      <c r="L246" s="24"/>
      <c r="M246" s="24"/>
      <c r="DO246" s="26"/>
      <c r="DP246" s="26"/>
      <c r="DQ246" s="26"/>
    </row>
    <row r="247" spans="1:121" customFormat="1" ht="14.45">
      <c r="A247" s="211" t="s">
        <v>245</v>
      </c>
      <c r="B247" s="24"/>
      <c r="C247" s="122" t="s">
        <v>246</v>
      </c>
      <c r="D247" s="143" t="str">
        <f>IFERROR(INDEX('CA100 2024 Scores'!$E$3:$I$87, MATCH('Company Scorecard - Select'!$A247, 'CA100 2024 Scores'!$A$3:$A$87, 0), MATCH('Company Scorecard - Select'!$C$4, 'CA100 2024 Scores'!$E$1:$I$1, 0)), "")</f>
        <v>Not Assessed</v>
      </c>
      <c r="E247" s="132"/>
      <c r="F247" s="73" t="str">
        <f>IF(INDEX('NZS DM and CA100'!$D$4:$D$244, MATCH('Company Scorecard - Select'!$A247, 'NZS DM and CA100'!$B$4:$B$244, 0)) = "Disclosure", INDEX('NZS DM and CA100'!$E$4:$I$244, MATCH('Company Scorecard - Select'!$A247, 'NZS DM and CA100'!$B$4:$B$244, 0),MATCH('Company Scorecard - Select'!$C$4, 'NZS DM and CA100'!$E$2:$I$2, 0)),"N/A")</f>
        <v>Not assessed</v>
      </c>
      <c r="G247" s="73"/>
      <c r="H247" s="73" t="str">
        <f>IF(OR(INDEX('NZS DM and CA100'!$D$4:$D$244, MATCH('Company Scorecard - Select'!$A247, 'NZS DM and CA100'!$B$4:$B$244, 0)) = "Alignment", INDEX('NZS DM and CA100'!$D$4:$D$244, MATCH('Company Scorecard - Select'!$A247, 'NZS DM and CA100'!$B$4:$B$244, 0)) = "Solutions (Al)"), INDEX('NZS DM and CA100'!$E$4:$I$244, MATCH('Company Scorecard - Select'!$A247, 'NZS DM and CA100'!$B$4:$B$244, 0),MATCH('Company Scorecard - Select'!$C$4, 'NZS DM and CA100'!$E$2:$I$2, 0)),"")</f>
        <v/>
      </c>
      <c r="I247" s="73"/>
      <c r="J247" s="73" t="str">
        <f>IF(OR(INDEX('NZS DM and CA100'!$D$4:$D$244, MATCH('Company Scorecard - Select'!$A247, 'NZS DM and CA100'!$B$4:$B$244, 0)) = "Solutions", INDEX('NZS DM and CA100'!$D$4:$D$244, MATCH('Company Scorecard - Select'!$A247, 'NZS DM and CA100'!$B$4:$B$244, 0)) = "Solutions (Al)"), INDEX('NZS DM and CA100'!$E$4:$I$244, MATCH('Company Scorecard - Select'!$A247, 'NZS DM and CA100'!$B$4:$B$244, 0),MATCH('Company Scorecard - Select'!$C$4, 'NZS DM and CA100'!$E$2:$I$2, 0)),"")</f>
        <v/>
      </c>
      <c r="K247" s="52"/>
      <c r="L247" s="24"/>
      <c r="M247" s="24"/>
      <c r="DO247" s="26"/>
      <c r="DP247" s="26"/>
      <c r="DQ247" s="26"/>
    </row>
    <row r="248" spans="1:121" s="24" customFormat="1" ht="5.25" customHeight="1" thickBot="1">
      <c r="A248" s="52"/>
      <c r="B248" s="210"/>
      <c r="C248" s="133"/>
      <c r="D248" s="131" t="str">
        <f>IFERROR(INDEX('CA100 2024 Scores'!$E$3:$I$76, MATCH('Company Scorecard - Select'!$A248, 'CA100 2024 Scores'!$A$3:$A$76, 0), MATCH('Company Scorecard - Select'!$C$4, 'CA100 2024 Scores'!$E$1:$I$1, 0)), "")</f>
        <v/>
      </c>
      <c r="E248" s="131"/>
      <c r="F248" s="134"/>
      <c r="G248" s="134"/>
      <c r="H248" s="134"/>
      <c r="I248" s="134"/>
      <c r="J248" s="134"/>
      <c r="K248" s="57"/>
      <c r="DO248" s="26"/>
      <c r="DP248" s="26"/>
      <c r="DQ248" s="26"/>
    </row>
    <row r="249" spans="1:121" s="24" customFormat="1" ht="14.45">
      <c r="C249" s="132"/>
      <c r="D249" s="132"/>
      <c r="E249" s="132"/>
      <c r="F249" s="132"/>
      <c r="G249" s="132"/>
      <c r="H249" s="132"/>
      <c r="I249" s="132"/>
      <c r="J249" s="132"/>
      <c r="DO249" s="26"/>
      <c r="DP249" s="26"/>
      <c r="DQ249" s="26"/>
    </row>
    <row r="250" spans="1:121" s="24" customFormat="1" ht="14.45">
      <c r="C250" s="132"/>
      <c r="D250" s="132"/>
      <c r="E250" s="132"/>
      <c r="F250" s="132"/>
      <c r="G250" s="132"/>
      <c r="H250" s="132"/>
      <c r="I250" s="132"/>
      <c r="J250" s="132"/>
      <c r="DO250" s="26"/>
      <c r="DP250" s="26"/>
      <c r="DQ250" s="26"/>
    </row>
    <row r="251" spans="1:121" s="24" customFormat="1" ht="14.45">
      <c r="C251" s="132"/>
      <c r="D251" s="132"/>
      <c r="E251" s="132"/>
      <c r="F251" s="132"/>
      <c r="G251" s="132"/>
      <c r="H251" s="132"/>
      <c r="I251" s="132"/>
      <c r="J251" s="132"/>
      <c r="DO251" s="26"/>
      <c r="DP251" s="26"/>
      <c r="DQ251" s="26"/>
    </row>
    <row r="252" spans="1:121" ht="14.45">
      <c r="C252" s="156"/>
      <c r="D252" s="156"/>
      <c r="E252" s="156"/>
      <c r="F252" s="156"/>
      <c r="G252" s="156"/>
      <c r="H252" s="156"/>
      <c r="I252" s="156"/>
      <c r="J252" s="156"/>
    </row>
    <row r="253" spans="1:121" ht="14.45">
      <c r="C253" s="156"/>
      <c r="D253" s="156"/>
      <c r="E253" s="156"/>
      <c r="F253" s="156"/>
      <c r="G253" s="156"/>
      <c r="H253" s="156"/>
      <c r="I253" s="156"/>
      <c r="J253" s="156"/>
    </row>
    <row r="254" spans="1:121" ht="14.45">
      <c r="C254" s="156"/>
      <c r="D254" s="156"/>
      <c r="E254" s="156"/>
      <c r="F254" s="156"/>
      <c r="G254" s="156"/>
      <c r="H254" s="156"/>
      <c r="I254" s="156"/>
      <c r="J254" s="156"/>
    </row>
    <row r="255" spans="1:121" ht="14.45">
      <c r="C255" s="156"/>
      <c r="D255" s="156"/>
      <c r="E255" s="156"/>
      <c r="F255" s="156"/>
      <c r="G255" s="156"/>
      <c r="H255" s="156"/>
      <c r="I255" s="156"/>
      <c r="J255" s="156"/>
    </row>
    <row r="256" spans="1:121" ht="14.45">
      <c r="C256" s="156"/>
      <c r="D256" s="156"/>
      <c r="E256" s="156"/>
      <c r="F256" s="156"/>
      <c r="G256" s="156"/>
      <c r="H256" s="156"/>
      <c r="I256" s="156"/>
      <c r="J256" s="156"/>
    </row>
    <row r="257" spans="3:10" ht="14.45">
      <c r="C257" s="156"/>
      <c r="D257" s="156"/>
      <c r="E257" s="156"/>
      <c r="F257" s="156"/>
      <c r="G257" s="156"/>
      <c r="H257" s="156"/>
      <c r="I257" s="156"/>
      <c r="J257" s="156"/>
    </row>
    <row r="258" spans="3:10" ht="14.45">
      <c r="C258" s="156"/>
      <c r="D258" s="156"/>
      <c r="E258" s="156"/>
      <c r="F258" s="156"/>
      <c r="G258" s="156"/>
      <c r="H258" s="156"/>
      <c r="I258" s="156"/>
      <c r="J258" s="156"/>
    </row>
    <row r="259" spans="3:10" ht="14.45">
      <c r="C259" s="156"/>
      <c r="D259" s="156"/>
      <c r="E259" s="156"/>
      <c r="F259" s="156"/>
      <c r="G259" s="156"/>
      <c r="H259" s="156"/>
      <c r="I259" s="156"/>
      <c r="J259" s="156"/>
    </row>
    <row r="260" spans="3:10" ht="14.45">
      <c r="C260" s="156"/>
      <c r="D260" s="156"/>
      <c r="E260" s="156"/>
      <c r="F260" s="156"/>
      <c r="G260" s="156"/>
      <c r="H260" s="156"/>
      <c r="I260" s="156"/>
      <c r="J260" s="156"/>
    </row>
    <row r="261" spans="3:10" ht="14.45">
      <c r="C261" s="156"/>
      <c r="D261" s="156"/>
      <c r="E261" s="156"/>
      <c r="F261" s="156"/>
      <c r="G261" s="156"/>
      <c r="H261" s="156"/>
      <c r="I261" s="156"/>
      <c r="J261" s="156"/>
    </row>
    <row r="262" spans="3:10" ht="14.45">
      <c r="C262" s="156"/>
      <c r="D262" s="156"/>
      <c r="E262" s="156"/>
      <c r="F262" s="156"/>
      <c r="G262" s="156"/>
      <c r="H262" s="156"/>
      <c r="I262" s="156"/>
      <c r="J262" s="156"/>
    </row>
    <row r="263" spans="3:10" ht="14.45">
      <c r="C263" s="156"/>
      <c r="D263" s="156"/>
      <c r="E263" s="156"/>
      <c r="F263" s="156"/>
      <c r="G263" s="156"/>
      <c r="H263" s="156"/>
      <c r="I263" s="156"/>
      <c r="J263" s="156"/>
    </row>
    <row r="264" spans="3:10" ht="14.45">
      <c r="C264" s="156"/>
      <c r="D264" s="156"/>
      <c r="E264" s="156"/>
      <c r="F264" s="156"/>
      <c r="G264" s="156"/>
      <c r="H264" s="156"/>
      <c r="I264" s="156"/>
      <c r="J264" s="156"/>
    </row>
    <row r="265" spans="3:10" ht="14.45">
      <c r="C265" s="156"/>
      <c r="D265" s="156"/>
      <c r="E265" s="156"/>
      <c r="F265" s="156"/>
      <c r="G265" s="156"/>
      <c r="H265" s="156"/>
      <c r="I265" s="156"/>
      <c r="J265" s="156"/>
    </row>
    <row r="266" spans="3:10" ht="14.45">
      <c r="C266" s="156"/>
      <c r="D266" s="156"/>
      <c r="E266" s="156"/>
      <c r="F266" s="156"/>
      <c r="G266" s="156"/>
      <c r="H266" s="156"/>
      <c r="I266" s="156"/>
      <c r="J266" s="156"/>
    </row>
    <row r="267" spans="3:10" ht="14.45">
      <c r="C267" s="156"/>
      <c r="D267" s="156"/>
      <c r="E267" s="156"/>
      <c r="F267" s="156"/>
      <c r="G267" s="156"/>
      <c r="H267" s="156"/>
      <c r="I267" s="156"/>
      <c r="J267" s="156"/>
    </row>
    <row r="268" spans="3:10" ht="14.45">
      <c r="C268" s="156"/>
      <c r="D268" s="156"/>
      <c r="E268" s="156"/>
      <c r="F268" s="156"/>
      <c r="G268" s="156"/>
      <c r="H268" s="156"/>
      <c r="I268" s="156"/>
      <c r="J268" s="156"/>
    </row>
    <row r="269" spans="3:10" ht="14.45">
      <c r="C269" s="156"/>
      <c r="D269" s="156"/>
      <c r="E269" s="156"/>
      <c r="F269" s="156"/>
      <c r="G269" s="156"/>
      <c r="H269" s="156"/>
      <c r="I269" s="156"/>
      <c r="J269" s="156"/>
    </row>
    <row r="270" spans="3:10" ht="14.45">
      <c r="C270" s="156"/>
      <c r="D270" s="156"/>
      <c r="E270" s="156"/>
      <c r="F270" s="156"/>
      <c r="G270" s="156"/>
      <c r="H270" s="156"/>
      <c r="I270" s="156"/>
      <c r="J270" s="156"/>
    </row>
    <row r="271" spans="3:10" ht="14.45">
      <c r="C271" s="156"/>
      <c r="D271" s="156"/>
      <c r="E271" s="156"/>
      <c r="F271" s="156"/>
      <c r="G271" s="156"/>
      <c r="H271" s="156"/>
      <c r="I271" s="156"/>
      <c r="J271" s="156"/>
    </row>
    <row r="272" spans="3:10" ht="14.45">
      <c r="C272" s="156"/>
      <c r="D272" s="156"/>
      <c r="E272" s="156"/>
      <c r="F272" s="156"/>
      <c r="G272" s="156"/>
      <c r="H272" s="156"/>
      <c r="I272" s="156"/>
      <c r="J272" s="156"/>
    </row>
    <row r="273" spans="3:10" ht="14.45">
      <c r="C273" s="156"/>
      <c r="D273" s="156"/>
      <c r="E273" s="156"/>
      <c r="F273" s="156"/>
      <c r="G273" s="156"/>
      <c r="H273" s="156"/>
      <c r="I273" s="156"/>
      <c r="J273" s="156"/>
    </row>
    <row r="274" spans="3:10" ht="14.45">
      <c r="C274" s="156"/>
      <c r="D274" s="156"/>
      <c r="E274" s="156"/>
      <c r="F274" s="156"/>
      <c r="G274" s="156"/>
      <c r="H274" s="156"/>
      <c r="I274" s="156"/>
      <c r="J274" s="156"/>
    </row>
    <row r="275" spans="3:10" ht="14.45">
      <c r="C275" s="156"/>
      <c r="D275" s="156"/>
      <c r="E275" s="156"/>
      <c r="F275" s="156"/>
      <c r="G275" s="156"/>
      <c r="H275" s="156"/>
      <c r="I275" s="156"/>
      <c r="J275" s="156"/>
    </row>
    <row r="276" spans="3:10" ht="14.45">
      <c r="C276" s="156"/>
      <c r="D276" s="156"/>
      <c r="E276" s="156"/>
      <c r="F276" s="156"/>
      <c r="G276" s="156"/>
      <c r="H276" s="156"/>
      <c r="I276" s="156"/>
      <c r="J276" s="156"/>
    </row>
    <row r="277" spans="3:10" ht="14.45">
      <c r="C277" s="156"/>
      <c r="D277" s="156"/>
      <c r="E277" s="156"/>
      <c r="F277" s="156"/>
      <c r="G277" s="156"/>
      <c r="H277" s="156"/>
      <c r="I277" s="156"/>
      <c r="J277" s="156"/>
    </row>
    <row r="278" spans="3:10" ht="14.45">
      <c r="C278" s="156"/>
      <c r="D278" s="156"/>
      <c r="E278" s="156"/>
      <c r="F278" s="156"/>
      <c r="G278" s="156"/>
      <c r="H278" s="156"/>
      <c r="I278" s="156"/>
      <c r="J278" s="156"/>
    </row>
    <row r="279" spans="3:10" ht="14.45">
      <c r="C279" s="156"/>
      <c r="D279" s="156"/>
      <c r="E279" s="156"/>
      <c r="F279" s="156"/>
      <c r="G279" s="156"/>
      <c r="H279" s="156"/>
      <c r="I279" s="156"/>
      <c r="J279" s="156"/>
    </row>
    <row r="280" spans="3:10" ht="14.45">
      <c r="C280" s="156"/>
      <c r="D280" s="156"/>
      <c r="E280" s="156"/>
      <c r="F280" s="156"/>
      <c r="G280" s="156"/>
      <c r="H280" s="156"/>
      <c r="I280" s="156"/>
      <c r="J280" s="156"/>
    </row>
    <row r="281" spans="3:10" ht="14.45">
      <c r="C281" s="156"/>
      <c r="D281" s="156"/>
      <c r="E281" s="156"/>
      <c r="F281" s="156"/>
      <c r="G281" s="156"/>
      <c r="H281" s="156"/>
      <c r="I281" s="156"/>
      <c r="J281" s="156"/>
    </row>
    <row r="282" spans="3:10" ht="14.45">
      <c r="C282" s="156"/>
      <c r="D282" s="156"/>
      <c r="E282" s="156"/>
      <c r="F282" s="156"/>
      <c r="G282" s="156"/>
      <c r="H282" s="156"/>
      <c r="I282" s="156"/>
      <c r="J282" s="156"/>
    </row>
    <row r="283" spans="3:10" ht="14.45">
      <c r="C283" s="156"/>
      <c r="D283" s="156"/>
      <c r="E283" s="156"/>
      <c r="F283" s="156"/>
      <c r="G283" s="156"/>
      <c r="H283" s="156"/>
      <c r="I283" s="156"/>
      <c r="J283" s="156"/>
    </row>
    <row r="284" spans="3:10" ht="14.45">
      <c r="C284" s="156"/>
      <c r="D284" s="156"/>
      <c r="E284" s="156"/>
      <c r="F284" s="156"/>
      <c r="G284" s="156"/>
      <c r="H284" s="156"/>
      <c r="I284" s="156"/>
      <c r="J284" s="156"/>
    </row>
    <row r="285" spans="3:10" ht="14.45">
      <c r="C285" s="156"/>
      <c r="D285" s="156"/>
      <c r="E285" s="156"/>
      <c r="F285" s="156"/>
      <c r="G285" s="156"/>
      <c r="H285" s="156"/>
      <c r="I285" s="156"/>
      <c r="J285" s="156"/>
    </row>
    <row r="286" spans="3:10" ht="14.45">
      <c r="C286" s="156"/>
      <c r="D286" s="156"/>
      <c r="E286" s="156"/>
      <c r="F286" s="156"/>
      <c r="G286" s="156"/>
      <c r="H286" s="156"/>
      <c r="I286" s="156"/>
      <c r="J286" s="156"/>
    </row>
    <row r="287" spans="3:10" ht="14.45">
      <c r="C287" s="156"/>
      <c r="D287" s="156"/>
      <c r="E287" s="156"/>
      <c r="F287" s="156"/>
      <c r="G287" s="156"/>
      <c r="H287" s="156"/>
      <c r="I287" s="156"/>
      <c r="J287" s="156"/>
    </row>
    <row r="288" spans="3:10" ht="14.45">
      <c r="C288" s="156"/>
      <c r="D288" s="156"/>
      <c r="E288" s="156"/>
      <c r="F288" s="156"/>
      <c r="G288" s="156"/>
      <c r="H288" s="156"/>
      <c r="I288" s="156"/>
      <c r="J288" s="156"/>
    </row>
    <row r="289" spans="3:10" ht="14.45">
      <c r="C289" s="156"/>
      <c r="D289" s="156"/>
      <c r="E289" s="156"/>
      <c r="F289" s="156"/>
      <c r="G289" s="156"/>
      <c r="H289" s="156"/>
      <c r="I289" s="156"/>
      <c r="J289" s="156"/>
    </row>
    <row r="290" spans="3:10" ht="14.45">
      <c r="C290" s="156"/>
      <c r="D290" s="156"/>
      <c r="E290" s="156"/>
      <c r="F290" s="156"/>
      <c r="G290" s="156"/>
      <c r="H290" s="156"/>
      <c r="I290" s="156"/>
      <c r="J290" s="156"/>
    </row>
    <row r="291" spans="3:10" ht="14.45">
      <c r="C291" s="156"/>
      <c r="D291" s="156"/>
      <c r="E291" s="156"/>
      <c r="F291" s="156"/>
      <c r="G291" s="156"/>
      <c r="H291" s="156"/>
      <c r="I291" s="156"/>
      <c r="J291" s="156"/>
    </row>
    <row r="292" spans="3:10" ht="14.45">
      <c r="C292" s="156"/>
      <c r="D292" s="156"/>
      <c r="E292" s="156"/>
      <c r="F292" s="156"/>
      <c r="G292" s="156"/>
      <c r="H292" s="156"/>
      <c r="I292" s="156"/>
      <c r="J292" s="156"/>
    </row>
    <row r="293" spans="3:10" ht="14.45">
      <c r="C293" s="156"/>
      <c r="D293" s="156"/>
      <c r="E293" s="156"/>
      <c r="F293" s="156"/>
      <c r="G293" s="156"/>
      <c r="H293" s="156"/>
      <c r="I293" s="156"/>
      <c r="J293" s="156"/>
    </row>
    <row r="294" spans="3:10" ht="14.45">
      <c r="C294" s="156"/>
      <c r="D294" s="156"/>
      <c r="E294" s="156"/>
      <c r="F294" s="156"/>
      <c r="G294" s="156"/>
      <c r="H294" s="156"/>
      <c r="I294" s="156"/>
      <c r="J294" s="156"/>
    </row>
    <row r="295" spans="3:10" ht="14.45">
      <c r="C295" s="156"/>
      <c r="D295" s="156"/>
      <c r="E295" s="156"/>
      <c r="F295" s="156"/>
      <c r="G295" s="156"/>
      <c r="H295" s="156"/>
      <c r="I295" s="156"/>
      <c r="J295" s="156"/>
    </row>
    <row r="296" spans="3:10" ht="14.45">
      <c r="C296" s="156"/>
      <c r="D296" s="156"/>
      <c r="E296" s="156"/>
      <c r="F296" s="156"/>
      <c r="G296" s="156"/>
      <c r="H296" s="156"/>
      <c r="I296" s="156"/>
      <c r="J296" s="156"/>
    </row>
    <row r="297" spans="3:10" ht="14.45">
      <c r="C297" s="156"/>
      <c r="D297" s="156"/>
      <c r="E297" s="156"/>
      <c r="F297" s="156"/>
      <c r="G297" s="156"/>
      <c r="H297" s="156"/>
      <c r="I297" s="156"/>
      <c r="J297" s="156"/>
    </row>
    <row r="298" spans="3:10" ht="14.45">
      <c r="C298" s="156"/>
      <c r="D298" s="156"/>
      <c r="E298" s="156"/>
      <c r="F298" s="156"/>
      <c r="G298" s="156"/>
      <c r="H298" s="156"/>
      <c r="I298" s="156"/>
      <c r="J298" s="156"/>
    </row>
    <row r="299" spans="3:10" ht="14.45">
      <c r="C299" s="156"/>
      <c r="D299" s="156"/>
      <c r="E299" s="156"/>
      <c r="F299" s="156"/>
      <c r="G299" s="156"/>
      <c r="H299" s="156"/>
      <c r="I299" s="156"/>
      <c r="J299" s="156"/>
    </row>
    <row r="300" spans="3:10" ht="14.45">
      <c r="C300" s="156"/>
      <c r="D300" s="156"/>
      <c r="E300" s="156"/>
      <c r="F300" s="156"/>
      <c r="G300" s="156"/>
      <c r="H300" s="156"/>
      <c r="I300" s="156"/>
      <c r="J300" s="156"/>
    </row>
    <row r="301" spans="3:10" ht="14.45">
      <c r="C301" s="156"/>
      <c r="D301" s="156"/>
      <c r="E301" s="156"/>
      <c r="F301" s="156"/>
      <c r="G301" s="156"/>
      <c r="H301" s="156"/>
      <c r="I301" s="156"/>
      <c r="J301" s="156"/>
    </row>
    <row r="302" spans="3:10" ht="14.45">
      <c r="C302" s="156"/>
      <c r="D302" s="156"/>
      <c r="E302" s="156"/>
      <c r="F302" s="156"/>
      <c r="G302" s="156"/>
      <c r="H302" s="156"/>
      <c r="I302" s="156"/>
      <c r="J302" s="156"/>
    </row>
    <row r="303" spans="3:10" ht="14.45">
      <c r="C303" s="156"/>
      <c r="D303" s="156"/>
      <c r="E303" s="156"/>
      <c r="F303" s="156"/>
      <c r="G303" s="156"/>
      <c r="H303" s="156"/>
      <c r="I303" s="156"/>
      <c r="J303" s="156"/>
    </row>
    <row r="304" spans="3:10" ht="14.45">
      <c r="C304" s="156"/>
      <c r="D304" s="156"/>
      <c r="E304" s="156"/>
      <c r="F304" s="156"/>
      <c r="G304" s="156"/>
      <c r="H304" s="156"/>
      <c r="I304" s="156"/>
      <c r="J304" s="156"/>
    </row>
    <row r="305" spans="3:10" ht="14.45">
      <c r="C305" s="156"/>
      <c r="D305" s="156"/>
      <c r="E305" s="156"/>
      <c r="F305" s="156"/>
      <c r="G305" s="156"/>
      <c r="H305" s="156"/>
      <c r="I305" s="156"/>
      <c r="J305" s="156"/>
    </row>
    <row r="306" spans="3:10" ht="14.45">
      <c r="C306" s="156"/>
      <c r="D306" s="156"/>
      <c r="E306" s="156"/>
      <c r="F306" s="156"/>
      <c r="G306" s="156"/>
      <c r="H306" s="156"/>
      <c r="I306" s="156"/>
      <c r="J306" s="156"/>
    </row>
    <row r="307" spans="3:10" ht="14.45">
      <c r="C307" s="156"/>
      <c r="D307" s="156"/>
      <c r="E307" s="156"/>
      <c r="F307" s="156"/>
      <c r="G307" s="156"/>
      <c r="H307" s="156"/>
      <c r="I307" s="156"/>
      <c r="J307" s="156"/>
    </row>
    <row r="308" spans="3:10" ht="14.45">
      <c r="C308" s="156"/>
      <c r="D308" s="156"/>
      <c r="E308" s="156"/>
      <c r="F308" s="156"/>
      <c r="G308" s="156"/>
      <c r="H308" s="156"/>
      <c r="I308" s="156"/>
      <c r="J308" s="156"/>
    </row>
    <row r="309" spans="3:10" ht="14.45">
      <c r="C309" s="156"/>
      <c r="D309" s="156"/>
      <c r="E309" s="156"/>
      <c r="F309" s="156"/>
      <c r="G309" s="156"/>
      <c r="H309" s="156"/>
      <c r="I309" s="156"/>
      <c r="J309" s="156"/>
    </row>
    <row r="310" spans="3:10" ht="14.45">
      <c r="C310" s="156"/>
      <c r="D310" s="156"/>
      <c r="E310" s="156"/>
      <c r="F310" s="156"/>
      <c r="G310" s="156"/>
      <c r="H310" s="156"/>
      <c r="I310" s="156"/>
      <c r="J310" s="156"/>
    </row>
    <row r="311" spans="3:10" ht="14.45">
      <c r="C311" s="156"/>
      <c r="D311" s="156"/>
      <c r="E311" s="156"/>
      <c r="F311" s="156"/>
      <c r="G311" s="156"/>
      <c r="H311" s="156"/>
      <c r="I311" s="156"/>
      <c r="J311" s="156"/>
    </row>
    <row r="312" spans="3:10" ht="14.45">
      <c r="C312" s="156"/>
      <c r="D312" s="156"/>
      <c r="E312" s="156"/>
      <c r="F312" s="156"/>
      <c r="G312" s="156"/>
      <c r="H312" s="156"/>
      <c r="I312" s="156"/>
      <c r="J312" s="156"/>
    </row>
    <row r="313" spans="3:10" ht="14.45">
      <c r="C313" s="156"/>
      <c r="D313" s="156"/>
      <c r="E313" s="156"/>
      <c r="F313" s="156"/>
      <c r="G313" s="156"/>
      <c r="H313" s="156"/>
      <c r="I313" s="156"/>
      <c r="J313" s="156"/>
    </row>
    <row r="314" spans="3:10" ht="14.45">
      <c r="C314" s="156"/>
      <c r="D314" s="156"/>
      <c r="E314" s="156"/>
      <c r="F314" s="156"/>
      <c r="G314" s="156"/>
      <c r="H314" s="156"/>
      <c r="I314" s="156"/>
      <c r="J314" s="156"/>
    </row>
    <row r="315" spans="3:10" ht="14.45">
      <c r="C315" s="156"/>
      <c r="D315" s="156"/>
      <c r="E315" s="156"/>
      <c r="F315" s="156"/>
      <c r="G315" s="156"/>
      <c r="H315" s="156"/>
      <c r="I315" s="156"/>
      <c r="J315" s="156"/>
    </row>
    <row r="316" spans="3:10" ht="14.45">
      <c r="C316" s="156"/>
      <c r="D316" s="156"/>
      <c r="E316" s="156"/>
      <c r="F316" s="156"/>
      <c r="G316" s="156"/>
      <c r="H316" s="156"/>
      <c r="I316" s="156"/>
      <c r="J316" s="156"/>
    </row>
    <row r="317" spans="3:10" ht="14.45">
      <c r="C317" s="156"/>
      <c r="D317" s="156"/>
      <c r="E317" s="156"/>
      <c r="F317" s="156"/>
      <c r="G317" s="156"/>
      <c r="H317" s="156"/>
      <c r="I317" s="156"/>
      <c r="J317" s="156"/>
    </row>
    <row r="318" spans="3:10" ht="14.45">
      <c r="C318" s="156"/>
      <c r="D318" s="156"/>
      <c r="E318" s="156"/>
      <c r="F318" s="156"/>
      <c r="G318" s="156"/>
      <c r="H318" s="156"/>
      <c r="I318" s="156"/>
      <c r="J318" s="156"/>
    </row>
    <row r="319" spans="3:10" ht="14.45">
      <c r="C319" s="156"/>
      <c r="D319" s="156"/>
      <c r="E319" s="156"/>
      <c r="F319" s="156"/>
      <c r="G319" s="156"/>
      <c r="H319" s="156"/>
      <c r="I319" s="156"/>
      <c r="J319" s="156"/>
    </row>
    <row r="320" spans="3:10" ht="14.45">
      <c r="C320" s="156"/>
      <c r="D320" s="156"/>
      <c r="E320" s="156"/>
      <c r="F320" s="156"/>
      <c r="G320" s="156"/>
      <c r="H320" s="156"/>
      <c r="I320" s="156"/>
      <c r="J320" s="156"/>
    </row>
    <row r="321" spans="3:10" ht="14.45">
      <c r="C321" s="156"/>
      <c r="D321" s="156"/>
      <c r="E321" s="156"/>
      <c r="F321" s="156"/>
      <c r="G321" s="156"/>
      <c r="H321" s="156"/>
      <c r="I321" s="156"/>
      <c r="J321" s="156"/>
    </row>
    <row r="322" spans="3:10" ht="14.45">
      <c r="C322" s="156"/>
      <c r="D322" s="156"/>
      <c r="E322" s="156"/>
      <c r="F322" s="156"/>
      <c r="G322" s="156"/>
      <c r="H322" s="156"/>
      <c r="I322" s="156"/>
      <c r="J322" s="156"/>
    </row>
    <row r="323" spans="3:10" ht="14.45">
      <c r="C323" s="156"/>
      <c r="D323" s="156"/>
      <c r="E323" s="156"/>
      <c r="F323" s="156"/>
      <c r="G323" s="156"/>
      <c r="H323" s="156"/>
      <c r="I323" s="156"/>
      <c r="J323" s="156"/>
    </row>
    <row r="324" spans="3:10" ht="14.45">
      <c r="C324" s="156"/>
      <c r="D324" s="156"/>
      <c r="E324" s="156"/>
      <c r="F324" s="156"/>
      <c r="G324" s="156"/>
      <c r="H324" s="156"/>
      <c r="I324" s="156"/>
      <c r="J324" s="156"/>
    </row>
    <row r="325" spans="3:10" ht="14.45">
      <c r="C325" s="156"/>
      <c r="D325" s="156"/>
      <c r="E325" s="156"/>
      <c r="F325" s="156"/>
      <c r="G325" s="156"/>
      <c r="H325" s="156"/>
      <c r="I325" s="156"/>
      <c r="J325" s="156"/>
    </row>
    <row r="326" spans="3:10" ht="14.45">
      <c r="C326" s="156"/>
      <c r="D326" s="156"/>
      <c r="E326" s="156"/>
      <c r="F326" s="156"/>
      <c r="G326" s="156"/>
      <c r="H326" s="156"/>
      <c r="I326" s="156"/>
      <c r="J326" s="156"/>
    </row>
    <row r="327" spans="3:10" ht="14.45">
      <c r="C327" s="156"/>
      <c r="D327" s="156"/>
      <c r="E327" s="156"/>
      <c r="F327" s="156"/>
      <c r="G327" s="156"/>
      <c r="H327" s="156"/>
      <c r="I327" s="156"/>
      <c r="J327" s="156"/>
    </row>
    <row r="328" spans="3:10" ht="14.45">
      <c r="C328" s="156"/>
      <c r="D328" s="156"/>
      <c r="E328" s="156"/>
      <c r="F328" s="156"/>
      <c r="G328" s="156"/>
      <c r="H328" s="156"/>
      <c r="I328" s="156"/>
      <c r="J328" s="156"/>
    </row>
    <row r="329" spans="3:10" ht="14.45">
      <c r="C329" s="156"/>
      <c r="D329" s="156"/>
      <c r="E329" s="156"/>
      <c r="F329" s="156"/>
      <c r="G329" s="156"/>
      <c r="H329" s="156"/>
      <c r="I329" s="156"/>
      <c r="J329" s="156"/>
    </row>
    <row r="330" spans="3:10" ht="14.45">
      <c r="C330" s="156"/>
      <c r="D330" s="156"/>
      <c r="E330" s="156"/>
      <c r="F330" s="156"/>
      <c r="G330" s="156"/>
      <c r="H330" s="156"/>
      <c r="I330" s="156"/>
      <c r="J330" s="156"/>
    </row>
    <row r="331" spans="3:10" ht="14.45">
      <c r="C331" s="156"/>
      <c r="D331" s="156"/>
      <c r="E331" s="156"/>
      <c r="F331" s="156"/>
      <c r="G331" s="156"/>
      <c r="H331" s="156"/>
      <c r="I331" s="156"/>
      <c r="J331" s="156"/>
    </row>
    <row r="332" spans="3:10" ht="14.45">
      <c r="C332" s="156"/>
      <c r="D332" s="156"/>
      <c r="E332" s="156"/>
      <c r="F332" s="156"/>
      <c r="G332" s="156"/>
      <c r="H332" s="156"/>
      <c r="I332" s="156"/>
      <c r="J332" s="156"/>
    </row>
    <row r="333" spans="3:10" ht="14.45">
      <c r="C333" s="156"/>
      <c r="D333" s="156"/>
      <c r="E333" s="156"/>
      <c r="F333" s="156"/>
      <c r="G333" s="156"/>
      <c r="H333" s="156"/>
      <c r="I333" s="156"/>
      <c r="J333" s="156"/>
    </row>
    <row r="334" spans="3:10" ht="14.45">
      <c r="C334" s="156"/>
      <c r="D334" s="156"/>
      <c r="E334" s="156"/>
      <c r="F334" s="156"/>
      <c r="G334" s="156"/>
      <c r="H334" s="156"/>
      <c r="I334" s="156"/>
      <c r="J334" s="156"/>
    </row>
    <row r="335" spans="3:10" ht="14.45">
      <c r="C335" s="156"/>
      <c r="D335" s="156"/>
      <c r="E335" s="156"/>
      <c r="F335" s="156"/>
      <c r="G335" s="156"/>
      <c r="H335" s="156"/>
      <c r="I335" s="156"/>
      <c r="J335" s="156"/>
    </row>
    <row r="336" spans="3:10" ht="14.45">
      <c r="C336" s="156"/>
      <c r="D336" s="156"/>
      <c r="E336" s="156"/>
      <c r="F336" s="156"/>
      <c r="G336" s="156"/>
      <c r="H336" s="156"/>
      <c r="I336" s="156"/>
      <c r="J336" s="156"/>
    </row>
    <row r="337" spans="3:10" ht="14.45">
      <c r="C337" s="156"/>
      <c r="D337" s="156"/>
      <c r="E337" s="156"/>
      <c r="F337" s="156"/>
      <c r="G337" s="156"/>
      <c r="H337" s="156"/>
      <c r="I337" s="156"/>
      <c r="J337" s="156"/>
    </row>
    <row r="338" spans="3:10" ht="14.45">
      <c r="C338" s="156"/>
      <c r="D338" s="156"/>
      <c r="E338" s="156"/>
      <c r="F338" s="156"/>
      <c r="G338" s="156"/>
      <c r="H338" s="156"/>
      <c r="I338" s="156"/>
      <c r="J338" s="156"/>
    </row>
    <row r="339" spans="3:10" ht="14.45">
      <c r="C339" s="156"/>
      <c r="D339" s="156"/>
      <c r="E339" s="156"/>
      <c r="F339" s="156"/>
      <c r="G339" s="156"/>
      <c r="H339" s="156"/>
      <c r="I339" s="156"/>
      <c r="J339" s="156"/>
    </row>
    <row r="340" spans="3:10" ht="14.45">
      <c r="C340" s="156"/>
      <c r="D340" s="156"/>
      <c r="E340" s="156"/>
      <c r="F340" s="156"/>
      <c r="G340" s="156"/>
      <c r="H340" s="156"/>
      <c r="I340" s="156"/>
      <c r="J340" s="156"/>
    </row>
    <row r="341" spans="3:10" ht="14.45">
      <c r="C341" s="156"/>
      <c r="D341" s="156"/>
      <c r="E341" s="156"/>
      <c r="F341" s="156"/>
      <c r="G341" s="156"/>
      <c r="H341" s="156"/>
      <c r="I341" s="156"/>
      <c r="J341" s="156"/>
    </row>
    <row r="342" spans="3:10" ht="14.45">
      <c r="C342" s="156"/>
      <c r="D342" s="156"/>
      <c r="E342" s="156"/>
      <c r="F342" s="156"/>
      <c r="G342" s="156"/>
      <c r="H342" s="156"/>
      <c r="I342" s="156"/>
      <c r="J342" s="156"/>
    </row>
    <row r="343" spans="3:10" ht="14.45">
      <c r="C343" s="156"/>
      <c r="D343" s="156"/>
      <c r="E343" s="156"/>
      <c r="F343" s="156"/>
      <c r="G343" s="156"/>
      <c r="H343" s="156"/>
      <c r="I343" s="156"/>
      <c r="J343" s="156"/>
    </row>
    <row r="344" spans="3:10" ht="14.45">
      <c r="C344" s="156"/>
      <c r="D344" s="156"/>
      <c r="E344" s="156"/>
      <c r="F344" s="156"/>
      <c r="G344" s="156"/>
      <c r="H344" s="156"/>
      <c r="I344" s="156"/>
      <c r="J344" s="156"/>
    </row>
    <row r="345" spans="3:10" ht="14.45">
      <c r="C345" s="156"/>
      <c r="D345" s="156"/>
      <c r="E345" s="156"/>
      <c r="F345" s="156"/>
      <c r="G345" s="156"/>
      <c r="H345" s="156"/>
      <c r="I345" s="156"/>
      <c r="J345" s="156"/>
    </row>
    <row r="346" spans="3:10" ht="14.45">
      <c r="C346" s="156"/>
      <c r="D346" s="156"/>
      <c r="E346" s="156"/>
      <c r="F346" s="156"/>
      <c r="G346" s="156"/>
      <c r="H346" s="156"/>
      <c r="I346" s="156"/>
      <c r="J346" s="156"/>
    </row>
    <row r="347" spans="3:10" ht="14.45">
      <c r="C347" s="156"/>
      <c r="D347" s="156"/>
      <c r="E347" s="156"/>
      <c r="F347" s="156"/>
      <c r="G347" s="156"/>
      <c r="H347" s="156"/>
      <c r="I347" s="156"/>
      <c r="J347" s="156"/>
    </row>
    <row r="348" spans="3:10" ht="14.45">
      <c r="C348" s="156"/>
      <c r="D348" s="156"/>
      <c r="E348" s="156"/>
      <c r="F348" s="156"/>
      <c r="G348" s="156"/>
      <c r="H348" s="156"/>
      <c r="I348" s="156"/>
      <c r="J348" s="156"/>
    </row>
    <row r="349" spans="3:10" ht="14.45">
      <c r="C349" s="156"/>
      <c r="D349" s="156"/>
      <c r="E349" s="156"/>
      <c r="F349" s="156"/>
      <c r="G349" s="156"/>
      <c r="H349" s="156"/>
      <c r="I349" s="156"/>
      <c r="J349" s="156"/>
    </row>
    <row r="350" spans="3:10" ht="14.45">
      <c r="C350" s="156"/>
      <c r="D350" s="156"/>
      <c r="E350" s="156"/>
      <c r="F350" s="156"/>
      <c r="G350" s="156"/>
      <c r="H350" s="156"/>
      <c r="I350" s="156"/>
      <c r="J350" s="156"/>
    </row>
    <row r="351" spans="3:10" ht="14.45">
      <c r="C351" s="156"/>
      <c r="D351" s="156"/>
      <c r="E351" s="156"/>
      <c r="F351" s="156"/>
      <c r="G351" s="156"/>
      <c r="H351" s="156"/>
      <c r="I351" s="156"/>
      <c r="J351" s="156"/>
    </row>
    <row r="352" spans="3:10" ht="14.45">
      <c r="C352" s="156"/>
      <c r="D352" s="156"/>
      <c r="E352" s="156"/>
      <c r="F352" s="156"/>
      <c r="G352" s="156"/>
      <c r="H352" s="156"/>
      <c r="I352" s="156"/>
      <c r="J352" s="156"/>
    </row>
    <row r="353" spans="3:10" ht="14.45">
      <c r="C353" s="156"/>
      <c r="D353" s="156"/>
      <c r="E353" s="156"/>
      <c r="F353" s="156"/>
      <c r="G353" s="156"/>
      <c r="H353" s="156"/>
      <c r="I353" s="156"/>
      <c r="J353" s="156"/>
    </row>
    <row r="354" spans="3:10" ht="14.45">
      <c r="C354" s="156"/>
      <c r="D354" s="156"/>
      <c r="E354" s="156"/>
      <c r="F354" s="156"/>
      <c r="G354" s="156"/>
      <c r="H354" s="156"/>
      <c r="I354" s="156"/>
      <c r="J354" s="156"/>
    </row>
    <row r="355" spans="3:10" ht="14.45">
      <c r="C355" s="156"/>
      <c r="D355" s="156"/>
      <c r="E355" s="156"/>
      <c r="F355" s="156"/>
      <c r="G355" s="156"/>
      <c r="H355" s="156"/>
      <c r="I355" s="156"/>
      <c r="J355" s="156"/>
    </row>
    <row r="356" spans="3:10" ht="14.45">
      <c r="C356" s="156"/>
      <c r="D356" s="156"/>
      <c r="E356" s="156"/>
      <c r="F356" s="156"/>
      <c r="G356" s="156"/>
      <c r="H356" s="156"/>
      <c r="I356" s="156"/>
      <c r="J356" s="156"/>
    </row>
    <row r="357" spans="3:10" ht="14.45">
      <c r="C357" s="156"/>
      <c r="D357" s="156"/>
      <c r="E357" s="156"/>
      <c r="F357" s="156"/>
      <c r="G357" s="156"/>
      <c r="H357" s="156"/>
      <c r="I357" s="156"/>
      <c r="J357" s="156"/>
    </row>
    <row r="358" spans="3:10" ht="14.45">
      <c r="C358" s="156"/>
      <c r="D358" s="156"/>
      <c r="E358" s="156"/>
      <c r="F358" s="156"/>
      <c r="G358" s="156"/>
      <c r="H358" s="156"/>
      <c r="I358" s="156"/>
      <c r="J358" s="156"/>
    </row>
    <row r="359" spans="3:10" ht="14.45">
      <c r="C359" s="156"/>
      <c r="D359" s="156"/>
      <c r="E359" s="156"/>
      <c r="F359" s="156"/>
      <c r="G359" s="156"/>
      <c r="H359" s="156"/>
      <c r="I359" s="156"/>
      <c r="J359" s="156"/>
    </row>
    <row r="360" spans="3:10" ht="14.45">
      <c r="C360" s="156"/>
      <c r="D360" s="156"/>
      <c r="E360" s="156"/>
      <c r="F360" s="156"/>
      <c r="G360" s="156"/>
      <c r="H360" s="156"/>
      <c r="I360" s="156"/>
      <c r="J360" s="156"/>
    </row>
    <row r="361" spans="3:10" ht="14.45">
      <c r="C361" s="156"/>
      <c r="D361" s="156"/>
      <c r="E361" s="156"/>
      <c r="F361" s="156"/>
      <c r="G361" s="156"/>
      <c r="H361" s="156"/>
      <c r="I361" s="156"/>
      <c r="J361" s="156"/>
    </row>
    <row r="362" spans="3:10" ht="14.45">
      <c r="C362" s="156"/>
      <c r="D362" s="156"/>
      <c r="E362" s="156"/>
      <c r="F362" s="156"/>
      <c r="G362" s="156"/>
      <c r="H362" s="156"/>
      <c r="I362" s="156"/>
      <c r="J362" s="156"/>
    </row>
    <row r="363" spans="3:10" ht="14.45">
      <c r="C363" s="156"/>
      <c r="D363" s="156"/>
      <c r="E363" s="156"/>
      <c r="F363" s="156"/>
      <c r="G363" s="156"/>
      <c r="H363" s="156"/>
      <c r="I363" s="156"/>
      <c r="J363" s="156"/>
    </row>
    <row r="364" spans="3:10" ht="14.45">
      <c r="C364" s="156"/>
      <c r="D364" s="156"/>
      <c r="E364" s="156"/>
      <c r="F364" s="156"/>
      <c r="G364" s="156"/>
      <c r="H364" s="156"/>
      <c r="I364" s="156"/>
      <c r="J364" s="156"/>
    </row>
    <row r="365" spans="3:10" ht="14.45">
      <c r="C365" s="156"/>
      <c r="D365" s="156"/>
      <c r="E365" s="156"/>
      <c r="F365" s="156"/>
      <c r="G365" s="156"/>
      <c r="H365" s="156"/>
      <c r="I365" s="156"/>
      <c r="J365" s="156"/>
    </row>
    <row r="366" spans="3:10" ht="14.45">
      <c r="C366" s="156"/>
      <c r="D366" s="156"/>
      <c r="E366" s="156"/>
      <c r="F366" s="156"/>
      <c r="G366" s="156"/>
      <c r="H366" s="156"/>
      <c r="I366" s="156"/>
      <c r="J366" s="156"/>
    </row>
    <row r="367" spans="3:10" ht="14.45"/>
    <row r="368" spans="3:10" ht="14.45"/>
    <row r="369" ht="14.45"/>
    <row r="370" ht="14.45"/>
    <row r="371" ht="14.45"/>
    <row r="372" ht="14.45"/>
    <row r="373" ht="14.45"/>
    <row r="374" ht="14.45"/>
    <row r="375" ht="14.45"/>
    <row r="376" ht="14.45"/>
    <row r="377" ht="14.45"/>
    <row r="378" ht="14.45"/>
    <row r="379" ht="14.45"/>
    <row r="380" ht="14.45"/>
    <row r="381" ht="14.45"/>
    <row r="382" ht="14.45"/>
    <row r="383" ht="14.45"/>
    <row r="384" ht="14.45"/>
    <row r="385" ht="14.45"/>
    <row r="386" ht="14.45"/>
    <row r="387" ht="14.45"/>
    <row r="388" ht="14.45"/>
    <row r="389" ht="14.45"/>
    <row r="390" ht="14.45"/>
    <row r="391" ht="14.45"/>
    <row r="392" ht="14.45"/>
    <row r="393" ht="14.45"/>
    <row r="394" ht="14.45"/>
    <row r="395" ht="14.45"/>
    <row r="396" ht="14.45"/>
    <row r="397" ht="14.45"/>
    <row r="398" ht="14.45"/>
    <row r="399" ht="14.45"/>
    <row r="400" ht="14.45"/>
    <row r="401" ht="14.45"/>
    <row r="402" ht="14.45"/>
    <row r="403" ht="14.45"/>
    <row r="404" ht="14.45"/>
    <row r="405" ht="14.45"/>
    <row r="406" ht="14.45"/>
    <row r="407" ht="14.45"/>
    <row r="408" ht="14.45"/>
    <row r="409" ht="14.45"/>
    <row r="410" ht="14.45"/>
    <row r="411" ht="14.45"/>
    <row r="412" ht="14.45"/>
    <row r="413" ht="14.45"/>
    <row r="414" ht="14.45"/>
    <row r="415" ht="14.45"/>
    <row r="416" ht="14.45"/>
    <row r="417" ht="14.45"/>
    <row r="418" ht="14.45"/>
    <row r="419" ht="14.45"/>
    <row r="420" ht="14.45"/>
    <row r="421" ht="14.45"/>
    <row r="422" ht="14.45"/>
    <row r="423" ht="14.45"/>
    <row r="424" ht="14.45"/>
    <row r="425" ht="14.45"/>
    <row r="426" ht="14.45"/>
    <row r="427" ht="14.45"/>
    <row r="428" ht="14.45"/>
    <row r="429" ht="14.45"/>
    <row r="430" ht="14.45"/>
    <row r="431" ht="14.45"/>
    <row r="432" ht="14.45"/>
    <row r="433" ht="14.45"/>
    <row r="434" ht="14.45"/>
    <row r="435" ht="14.45"/>
    <row r="436" ht="14.45"/>
    <row r="437" ht="14.45"/>
    <row r="438" ht="14.45"/>
    <row r="439" ht="14.45"/>
    <row r="440" ht="14.45"/>
    <row r="441" ht="14.45"/>
    <row r="442" ht="14.45"/>
    <row r="443" ht="14.45"/>
    <row r="444" ht="14.45"/>
    <row r="445" ht="14.45"/>
    <row r="446" ht="14.45"/>
    <row r="447" ht="14.45"/>
    <row r="448" ht="14.45"/>
    <row r="449" ht="14.45"/>
    <row r="450" ht="14.45"/>
    <row r="451" ht="14.45"/>
    <row r="452" ht="14.45"/>
    <row r="453" ht="14.45"/>
    <row r="454" ht="14.45"/>
    <row r="455" ht="14.45"/>
    <row r="456" ht="14.45"/>
    <row r="457" ht="14.45"/>
    <row r="458" ht="14.45"/>
    <row r="459" ht="14.45"/>
    <row r="460" ht="14.45"/>
    <row r="461" ht="14.45"/>
    <row r="462" ht="14.45"/>
    <row r="463" ht="14.45"/>
    <row r="464" ht="14.45"/>
    <row r="465" ht="14.45"/>
    <row r="466" ht="14.45"/>
    <row r="467" ht="14.45"/>
    <row r="468" ht="14.45"/>
    <row r="469" ht="14.45"/>
    <row r="470" ht="14.45"/>
    <row r="471" ht="14.45"/>
    <row r="472" ht="14.45"/>
    <row r="473" ht="14.45"/>
    <row r="474" ht="14.45"/>
    <row r="475" ht="14.45"/>
    <row r="476" ht="14.45"/>
    <row r="477" ht="14.45"/>
    <row r="478" ht="14.45"/>
    <row r="479" ht="14.45"/>
    <row r="480" ht="14.45"/>
    <row r="481" ht="14.45"/>
    <row r="482" ht="14.45"/>
    <row r="483" ht="14.45"/>
    <row r="484" ht="14.45"/>
    <row r="485" ht="14.45"/>
    <row r="486" ht="14.45"/>
    <row r="487" ht="14.45"/>
    <row r="488" ht="14.45"/>
    <row r="489" ht="14.45"/>
    <row r="490" ht="14.45"/>
    <row r="491" ht="14.45"/>
    <row r="492" ht="14.45"/>
    <row r="493" ht="14.45"/>
    <row r="494" ht="14.45"/>
    <row r="495" ht="14.45"/>
    <row r="496" ht="14.45"/>
    <row r="497" ht="14.45"/>
    <row r="498" ht="14.45"/>
    <row r="499" ht="14.45"/>
    <row r="500" ht="14.45"/>
    <row r="501" ht="14.45"/>
    <row r="502" ht="14.45"/>
    <row r="503" ht="14.45"/>
    <row r="504" ht="14.45"/>
    <row r="505" ht="14.45"/>
    <row r="506" ht="14.45"/>
    <row r="507" ht="14.45"/>
    <row r="508" ht="14.45"/>
    <row r="509" ht="14.45"/>
    <row r="510" ht="14.45"/>
    <row r="511" ht="14.45"/>
    <row r="512" ht="14.45"/>
    <row r="513" ht="14.45"/>
    <row r="514" ht="14.45"/>
    <row r="515" ht="14.45"/>
    <row r="516" ht="14.45"/>
    <row r="517" ht="14.45"/>
    <row r="518" ht="14.45"/>
    <row r="519" ht="14.45"/>
    <row r="520" ht="14.45"/>
    <row r="521" ht="14.45"/>
    <row r="522" ht="14.45"/>
    <row r="523" ht="14.45"/>
    <row r="524" ht="14.45"/>
    <row r="525" ht="14.45"/>
    <row r="526" ht="14.45"/>
    <row r="527" ht="14.45"/>
    <row r="528" ht="14.45"/>
    <row r="529" ht="14.45"/>
    <row r="530" ht="14.45"/>
    <row r="531" ht="14.45"/>
    <row r="532" ht="14.45"/>
    <row r="533" ht="14.45"/>
    <row r="534" ht="14.45"/>
    <row r="535" ht="14.45"/>
    <row r="536" ht="14.45"/>
    <row r="537" ht="14.45"/>
    <row r="538" ht="14.45"/>
    <row r="539" ht="14.45"/>
    <row r="540" ht="14.45"/>
    <row r="541" ht="14.45"/>
    <row r="542" ht="14.45"/>
    <row r="543" ht="14.45"/>
    <row r="544" ht="14.45"/>
    <row r="545" ht="14.45"/>
    <row r="546" ht="14.45"/>
    <row r="547" ht="14.45"/>
    <row r="548" ht="14.45"/>
    <row r="549" ht="14.45"/>
    <row r="550" ht="14.45"/>
    <row r="551" ht="14.45"/>
    <row r="552" ht="14.45"/>
    <row r="553" ht="14.45"/>
    <row r="554" ht="14.45"/>
    <row r="555" ht="14.45"/>
    <row r="556" ht="14.45"/>
    <row r="557" ht="14.45"/>
    <row r="558" ht="14.45"/>
    <row r="559" ht="14.45"/>
    <row r="560" ht="14.45"/>
    <row r="561" ht="14.45"/>
    <row r="562" ht="14.45"/>
    <row r="563" ht="14.45"/>
    <row r="564" ht="14.45"/>
    <row r="565" ht="14.45"/>
    <row r="566" ht="14.45"/>
    <row r="567" ht="14.45"/>
    <row r="568" ht="14.45"/>
    <row r="569" ht="14.45"/>
    <row r="570" ht="14.45"/>
    <row r="571" ht="14.45"/>
    <row r="572" ht="14.45"/>
    <row r="573" ht="14.45"/>
    <row r="574" ht="14.45"/>
    <row r="575" ht="14.45"/>
    <row r="576" ht="14.45"/>
    <row r="577" ht="14.45"/>
    <row r="578" ht="14.45"/>
    <row r="579" ht="14.45"/>
    <row r="580" ht="14.45"/>
    <row r="581" ht="14.45"/>
    <row r="582" ht="14.45"/>
    <row r="583" ht="14.45"/>
    <row r="584" ht="14.45"/>
    <row r="585" ht="14.45"/>
    <row r="586" ht="14.45"/>
    <row r="587" ht="14.45"/>
    <row r="588" ht="14.45"/>
    <row r="589" ht="14.45"/>
    <row r="590" ht="14.45"/>
    <row r="591" ht="14.45"/>
    <row r="592" ht="14.45"/>
    <row r="593" ht="14.45"/>
    <row r="594" ht="14.45"/>
    <row r="595" ht="14.45"/>
    <row r="596" ht="14.45"/>
    <row r="597" ht="14.45"/>
    <row r="598" ht="14.45"/>
    <row r="599" ht="14.45"/>
    <row r="600" ht="14.45"/>
    <row r="601" ht="14.45"/>
    <row r="602" ht="14.45"/>
    <row r="603" ht="14.45"/>
    <row r="604" ht="14.45"/>
    <row r="605" ht="14.45"/>
    <row r="606" ht="14.45"/>
    <row r="607" ht="14.45"/>
    <row r="608" ht="14.45"/>
    <row r="609" ht="14.45"/>
    <row r="610" ht="14.45"/>
    <row r="611" ht="14.45"/>
    <row r="612" ht="14.45"/>
    <row r="613" ht="14.45"/>
    <row r="614" ht="14.45"/>
    <row r="615" ht="14.45"/>
    <row r="616" ht="14.45"/>
    <row r="617" ht="14.45"/>
    <row r="618" ht="14.45"/>
    <row r="619" ht="14.45"/>
    <row r="620" ht="14.45"/>
    <row r="621" ht="14.45"/>
    <row r="622" ht="14.45"/>
    <row r="623" ht="14.45"/>
    <row r="624" ht="14.45"/>
    <row r="625" ht="14.45"/>
    <row r="626" ht="14.45"/>
    <row r="627" ht="14.45"/>
    <row r="628" ht="14.45"/>
    <row r="629" ht="14.45"/>
    <row r="630" ht="14.45"/>
    <row r="631" ht="14.45"/>
    <row r="632" ht="14.45"/>
    <row r="633" ht="14.45"/>
    <row r="634" ht="14.45"/>
    <row r="635" ht="14.45"/>
    <row r="636" ht="14.45"/>
    <row r="637" ht="14.45"/>
    <row r="638" ht="14.45"/>
    <row r="639" ht="14.45"/>
    <row r="640" ht="14.45"/>
    <row r="641" ht="14.45"/>
    <row r="642" ht="14.45"/>
    <row r="643" ht="14.45"/>
    <row r="644" ht="14.45"/>
    <row r="645" ht="14.45"/>
    <row r="646" ht="14.45"/>
    <row r="647" ht="14.45"/>
    <row r="648" ht="14.45"/>
    <row r="649" ht="14.45"/>
    <row r="650" ht="14.45"/>
    <row r="651" ht="14.45"/>
    <row r="652" ht="14.45"/>
    <row r="653" ht="14.45"/>
    <row r="654" ht="14.45"/>
    <row r="655" ht="14.45"/>
    <row r="656" ht="14.45"/>
    <row r="657" ht="14.45"/>
    <row r="658" ht="14.45"/>
    <row r="659" ht="14.45"/>
    <row r="660" ht="14.45"/>
    <row r="661" ht="14.45"/>
    <row r="662" ht="14.45"/>
    <row r="663" ht="14.45"/>
    <row r="664" ht="14.45"/>
    <row r="665" ht="14.45"/>
    <row r="666" ht="14.45"/>
    <row r="667" ht="14.45"/>
    <row r="668" ht="14.45"/>
    <row r="669" ht="14.45"/>
    <row r="670" ht="14.45"/>
    <row r="671" ht="14.45"/>
    <row r="672" ht="14.45"/>
    <row r="673" ht="14.45"/>
    <row r="674" ht="14.45"/>
    <row r="675" ht="14.45"/>
    <row r="676" ht="14.45"/>
    <row r="677" ht="14.45"/>
    <row r="678" ht="14.45"/>
    <row r="679" ht="14.45"/>
    <row r="680" ht="14.45"/>
    <row r="681" ht="14.45"/>
    <row r="682" ht="14.45"/>
    <row r="683" ht="14.45"/>
    <row r="684" ht="14.45"/>
    <row r="685" ht="14.45"/>
    <row r="686" ht="14.45"/>
    <row r="687" ht="14.45"/>
    <row r="688" ht="14.45"/>
    <row r="689" ht="14.45"/>
    <row r="690" ht="14.45"/>
    <row r="691" ht="14.45"/>
    <row r="692" ht="14.45"/>
    <row r="693" ht="14.45"/>
    <row r="694" ht="14.45"/>
    <row r="695" ht="14.45"/>
    <row r="696" ht="14.45"/>
    <row r="697" ht="14.45"/>
    <row r="698" ht="14.45"/>
    <row r="699" ht="14.45"/>
    <row r="700" ht="14.45"/>
    <row r="701" ht="14.45"/>
    <row r="702" ht="14.45"/>
    <row r="703" ht="14.45"/>
    <row r="704" ht="14.45"/>
    <row r="705" ht="14.45"/>
    <row r="706" ht="14.45"/>
    <row r="707" ht="14.45"/>
    <row r="708" ht="14.45"/>
    <row r="709" ht="14.45"/>
    <row r="710" ht="14.45"/>
    <row r="711" ht="14.45"/>
    <row r="712" ht="14.45"/>
    <row r="713" ht="14.45"/>
    <row r="714" ht="14.45"/>
    <row r="715" ht="14.45"/>
    <row r="716" ht="14.45"/>
    <row r="717" ht="14.45"/>
    <row r="718" ht="14.45"/>
    <row r="719" ht="14.45"/>
    <row r="720" ht="14.45"/>
    <row r="721" ht="14.45"/>
    <row r="722" ht="14.45"/>
    <row r="723" ht="14.45"/>
    <row r="724" ht="14.45"/>
    <row r="725" ht="14.45"/>
    <row r="726" ht="14.45"/>
    <row r="727" ht="14.45"/>
    <row r="728" ht="14.45"/>
    <row r="729" ht="14.45"/>
    <row r="730" ht="14.45"/>
    <row r="731" ht="14.45"/>
    <row r="732" ht="14.45"/>
    <row r="733" ht="14.45"/>
    <row r="734" ht="14.45"/>
    <row r="735" ht="14.45"/>
    <row r="736" ht="14.45"/>
    <row r="737" ht="14.45"/>
    <row r="738" ht="14.45"/>
    <row r="739" ht="14.45"/>
    <row r="740" ht="14.45"/>
    <row r="741" ht="14.45"/>
    <row r="742" ht="14.45"/>
    <row r="743" ht="14.45"/>
    <row r="744" ht="14.45"/>
    <row r="745" ht="14.45"/>
    <row r="746" ht="14.45"/>
    <row r="747" ht="14.45"/>
    <row r="748" ht="14.45"/>
    <row r="749" ht="14.45"/>
    <row r="750" ht="14.45"/>
    <row r="751" ht="14.45"/>
    <row r="752" ht="14.45"/>
    <row r="753" ht="14.45"/>
    <row r="754" ht="14.45"/>
    <row r="755" ht="14.45"/>
    <row r="756" ht="14.45"/>
    <row r="757" ht="14.45"/>
    <row r="758" ht="14.45"/>
    <row r="759" ht="14.45"/>
    <row r="760" ht="14.45"/>
    <row r="761" ht="14.45"/>
    <row r="762" ht="14.45"/>
    <row r="763" ht="14.45"/>
    <row r="764" ht="14.45"/>
    <row r="765" ht="14.45"/>
    <row r="766" ht="14.45"/>
    <row r="767" ht="14.45"/>
    <row r="768" ht="14.45"/>
    <row r="769" ht="14.45"/>
    <row r="770" ht="14.45"/>
    <row r="771" ht="14.45"/>
    <row r="772" ht="14.45"/>
    <row r="773" ht="14.45"/>
    <row r="774" ht="14.45"/>
    <row r="775" ht="14.45"/>
    <row r="776" ht="14.45"/>
    <row r="777" ht="14.45"/>
    <row r="778" ht="14.45"/>
    <row r="779" ht="14.45"/>
    <row r="780" ht="14.45"/>
    <row r="781" ht="14.45"/>
    <row r="782" ht="14.45"/>
    <row r="783" ht="14.45"/>
    <row r="784" ht="14.45"/>
    <row r="785" ht="14.45"/>
    <row r="786" ht="14.45"/>
    <row r="787" ht="14.45"/>
    <row r="788" ht="14.45"/>
    <row r="789" ht="14.45"/>
    <row r="790" ht="14.45"/>
    <row r="791" ht="14.45"/>
    <row r="792" ht="14.45"/>
    <row r="793" ht="14.45"/>
    <row r="794" ht="14.45"/>
    <row r="795" ht="14.45"/>
    <row r="796" ht="14.45"/>
    <row r="797" ht="14.45"/>
    <row r="798" ht="14.45"/>
    <row r="799" ht="14.45"/>
    <row r="800" ht="14.45"/>
    <row r="801" ht="14.45"/>
    <row r="802" ht="14.45"/>
    <row r="803" ht="14.45"/>
    <row r="804" ht="14.45"/>
    <row r="805" ht="14.45"/>
    <row r="806" ht="14.45"/>
    <row r="807" ht="14.45"/>
    <row r="808" ht="14.45"/>
    <row r="809" ht="14.45"/>
    <row r="810" ht="14.45"/>
    <row r="811" ht="14.45"/>
    <row r="812" ht="14.45"/>
    <row r="813" ht="14.45"/>
    <row r="814" ht="14.45"/>
    <row r="815" ht="14.45"/>
    <row r="816" ht="14.45"/>
    <row r="817" ht="14.45"/>
    <row r="818" ht="14.45"/>
    <row r="819" ht="14.45"/>
    <row r="820" ht="14.45"/>
    <row r="821" ht="14.45"/>
    <row r="822" ht="14.45"/>
    <row r="823" ht="14.45"/>
    <row r="824" ht="14.45"/>
    <row r="825" ht="14.45"/>
    <row r="826" ht="14.45"/>
    <row r="827" ht="14.45"/>
    <row r="828" ht="14.45"/>
    <row r="829" ht="14.45"/>
    <row r="830" ht="14.45"/>
    <row r="831" ht="14.45"/>
    <row r="832" ht="14.45"/>
    <row r="833" ht="14.45"/>
    <row r="834" ht="14.45"/>
    <row r="835" ht="14.45"/>
    <row r="836" ht="14.45"/>
    <row r="837" ht="14.45"/>
    <row r="838" ht="14.45"/>
    <row r="839" ht="14.45"/>
    <row r="840" ht="14.45"/>
    <row r="841" ht="14.45"/>
    <row r="842" ht="14.45"/>
    <row r="843" ht="14.45"/>
    <row r="844" ht="14.45"/>
    <row r="845" ht="14.45"/>
    <row r="846" ht="14.45"/>
    <row r="847" ht="14.45"/>
    <row r="848" ht="14.45"/>
    <row r="849" ht="14.45"/>
    <row r="850" ht="14.45"/>
    <row r="851" ht="14.45"/>
    <row r="852" ht="14.45"/>
    <row r="853" ht="14.45"/>
    <row r="854" ht="14.45"/>
    <row r="855" ht="14.45"/>
    <row r="856" ht="14.45"/>
    <row r="857" ht="14.45"/>
    <row r="858" ht="14.45"/>
    <row r="859" ht="14.45"/>
    <row r="860" ht="14.45"/>
    <row r="861" ht="14.45"/>
    <row r="862" ht="14.45"/>
    <row r="863" ht="14.45"/>
    <row r="864" ht="14.45"/>
    <row r="865" ht="14.45"/>
    <row r="866" ht="14.45"/>
    <row r="867" ht="14.45"/>
    <row r="868" ht="14.45"/>
    <row r="869" ht="14.45"/>
    <row r="870" ht="14.45"/>
    <row r="871" ht="14.45"/>
    <row r="872" ht="14.45"/>
    <row r="873" ht="14.45"/>
    <row r="874" ht="14.45"/>
    <row r="875" ht="14.45"/>
    <row r="876" ht="14.45"/>
    <row r="877" ht="14.45"/>
    <row r="878" ht="14.45"/>
    <row r="879" ht="14.45"/>
    <row r="880" ht="14.45"/>
    <row r="881" ht="14.45"/>
    <row r="882" ht="14.45"/>
    <row r="883" ht="14.45"/>
    <row r="884" ht="14.45"/>
    <row r="885" ht="14.45"/>
    <row r="886" ht="14.45"/>
    <row r="887" ht="14.45"/>
    <row r="888" ht="14.45"/>
    <row r="889" ht="14.45"/>
    <row r="890" ht="14.45"/>
    <row r="891" ht="14.45"/>
    <row r="892" ht="14.45"/>
    <row r="893" ht="14.45"/>
    <row r="894" ht="14.45"/>
    <row r="895" ht="14.45"/>
    <row r="896" ht="14.45"/>
    <row r="897" ht="14.45"/>
    <row r="898" ht="14.45"/>
    <row r="899" ht="14.45"/>
    <row r="900" ht="14.45"/>
    <row r="901" ht="14.45"/>
    <row r="902" ht="14.45"/>
    <row r="903" ht="14.45"/>
    <row r="904" ht="14.45"/>
    <row r="905" ht="14.45"/>
    <row r="906" ht="14.45"/>
    <row r="907" ht="14.45"/>
    <row r="908" ht="14.45"/>
    <row r="909" ht="14.45"/>
    <row r="910" ht="14.45"/>
    <row r="911" ht="14.45"/>
    <row r="912" ht="14.45"/>
    <row r="913" ht="14.45"/>
    <row r="914" ht="14.45"/>
    <row r="915" ht="14.45"/>
    <row r="916" ht="14.45"/>
    <row r="917" ht="14.45"/>
    <row r="918" ht="14.45"/>
    <row r="919" ht="14.45"/>
    <row r="920" ht="14.45"/>
    <row r="921" ht="14.45"/>
    <row r="922" ht="14.45"/>
    <row r="923" ht="14.45"/>
    <row r="924" ht="14.45"/>
    <row r="925" ht="14.45"/>
    <row r="926" ht="14.45"/>
    <row r="927" ht="14.45"/>
    <row r="928" ht="14.45"/>
    <row r="929" ht="14.45"/>
    <row r="930" ht="14.45"/>
    <row r="931" ht="14.45"/>
    <row r="932" ht="14.45"/>
    <row r="933" ht="14.45"/>
    <row r="934" ht="14.45"/>
    <row r="935" ht="14.45"/>
    <row r="936" ht="14.45"/>
    <row r="937" ht="14.45"/>
    <row r="938" ht="14.45"/>
    <row r="939" ht="14.45"/>
    <row r="940" ht="14.45"/>
    <row r="941" ht="14.45"/>
    <row r="942" ht="14.45"/>
    <row r="943" ht="14.45"/>
    <row r="944" ht="14.45"/>
    <row r="945" ht="14.45"/>
    <row r="946" ht="14.45"/>
    <row r="947" ht="14.45"/>
    <row r="948" ht="14.45"/>
    <row r="949" ht="14.45"/>
    <row r="950" ht="14.45"/>
    <row r="951" ht="14.45"/>
    <row r="952" ht="14.45"/>
    <row r="953" ht="14.45"/>
    <row r="954" ht="14.45"/>
    <row r="955" ht="14.45"/>
    <row r="956" ht="14.45"/>
    <row r="957" ht="14.45"/>
    <row r="958" ht="14.45"/>
    <row r="959" ht="14.45"/>
    <row r="960" ht="14.45"/>
    <row r="961" ht="14.45"/>
    <row r="962" ht="14.45"/>
    <row r="963" ht="14.45"/>
    <row r="964" ht="14.45"/>
    <row r="965" ht="14.45"/>
    <row r="966" ht="14.45"/>
    <row r="967" ht="14.45"/>
    <row r="968" ht="14.45"/>
    <row r="969" ht="14.45"/>
    <row r="970" ht="14.45"/>
    <row r="971" ht="14.45"/>
    <row r="972" ht="14.45"/>
    <row r="973" ht="14.45"/>
    <row r="974" ht="14.45"/>
    <row r="975" ht="14.45"/>
    <row r="976" ht="14.45"/>
    <row r="977" ht="14.45"/>
    <row r="978" ht="14.45"/>
    <row r="979" ht="14.45"/>
    <row r="980" ht="14.45"/>
    <row r="981" ht="14.45"/>
    <row r="982" ht="14.45"/>
    <row r="983" ht="14.45"/>
    <row r="984" ht="14.45"/>
    <row r="985" ht="14.45"/>
    <row r="986" ht="14.45"/>
    <row r="987" ht="14.45"/>
    <row r="988" ht="14.45"/>
    <row r="989" ht="14.45"/>
    <row r="990" ht="14.45"/>
    <row r="991" ht="14.45"/>
    <row r="992" ht="14.45"/>
    <row r="993" ht="14.45"/>
    <row r="994" ht="14.45"/>
    <row r="995" ht="14.45"/>
    <row r="996" ht="14.45"/>
    <row r="997" ht="14.45"/>
    <row r="998" ht="14.45"/>
    <row r="999" ht="14.45"/>
    <row r="1000" ht="14.45"/>
    <row r="1001" ht="14.45"/>
    <row r="1002" ht="14.45"/>
    <row r="1003" ht="14.45"/>
    <row r="1004" ht="14.45"/>
    <row r="1005" ht="14.45"/>
    <row r="1006" ht="14.45"/>
    <row r="1007" ht="14.45"/>
    <row r="1008" ht="14.45"/>
    <row r="1009" ht="14.45"/>
    <row r="1010" ht="14.45"/>
    <row r="1011" ht="14.45"/>
    <row r="1012" ht="14.45"/>
    <row r="1013" ht="14.45"/>
    <row r="1014" ht="14.45"/>
    <row r="1015" ht="14.45"/>
    <row r="1016" ht="14.45"/>
    <row r="1017" ht="14.45"/>
    <row r="1018" ht="14.45"/>
    <row r="1019" ht="14.45"/>
    <row r="1020" ht="14.45"/>
    <row r="1021" ht="14.45"/>
    <row r="1022" ht="14.45"/>
    <row r="1023" ht="14.45"/>
    <row r="1024" ht="14.45"/>
    <row r="1025" ht="14.45"/>
    <row r="1026" ht="14.45"/>
    <row r="1027" ht="14.45"/>
    <row r="1028" ht="14.45"/>
    <row r="1029" ht="14.45"/>
    <row r="1030" ht="14.45"/>
    <row r="1031" ht="14.45"/>
    <row r="1032" ht="14.45"/>
    <row r="1033" ht="14.45"/>
    <row r="1034" ht="14.45"/>
    <row r="1035" ht="14.45"/>
    <row r="1036" ht="14.45"/>
    <row r="1037" ht="14.45"/>
    <row r="1038" ht="14.45"/>
    <row r="1039" ht="14.45"/>
    <row r="1040" ht="14.45"/>
    <row r="1041" ht="14.45"/>
    <row r="1042" ht="14.45"/>
    <row r="1043" ht="14.45"/>
    <row r="1044" ht="14.45"/>
    <row r="1045" ht="14.45"/>
    <row r="1046" ht="14.45"/>
    <row r="1047" ht="14.45"/>
    <row r="1048" ht="14.45"/>
    <row r="1049" ht="14.45"/>
    <row r="1050" ht="14.45"/>
    <row r="1051" ht="14.45"/>
    <row r="1052" ht="14.45"/>
    <row r="1053" ht="14.45"/>
    <row r="1054" ht="14.45"/>
    <row r="1055" ht="14.45"/>
    <row r="1056" ht="14.45"/>
    <row r="1057" ht="14.45"/>
    <row r="1058" ht="14.45"/>
    <row r="1059" ht="14.45"/>
    <row r="1060" ht="14.45"/>
    <row r="1061" ht="14.45"/>
    <row r="1062" ht="14.45"/>
    <row r="1063" ht="14.45"/>
    <row r="1064" ht="14.45"/>
    <row r="1065" ht="14.45"/>
    <row r="1066" ht="14.45"/>
    <row r="1067" ht="14.45"/>
    <row r="1068" ht="14.45"/>
    <row r="1069" ht="14.45"/>
    <row r="1070" ht="14.45"/>
    <row r="1071" ht="14.45"/>
    <row r="1072" ht="14.45"/>
    <row r="1073" ht="14.45"/>
    <row r="1074" ht="14.45"/>
    <row r="1075" ht="14.45"/>
    <row r="1076" ht="14.45"/>
    <row r="1077" ht="14.45"/>
    <row r="1078" ht="14.45"/>
    <row r="1079" ht="14.45"/>
    <row r="1080" ht="14.45"/>
    <row r="1081" ht="14.45"/>
    <row r="1082" ht="14.45"/>
    <row r="1083" ht="14.45"/>
    <row r="1084" ht="14.45"/>
    <row r="1085" ht="14.45"/>
    <row r="1086" ht="14.45"/>
    <row r="1087" ht="14.45"/>
    <row r="1088" ht="14.45"/>
    <row r="1089" ht="14.45"/>
    <row r="1090" ht="14.45"/>
    <row r="1091" ht="14.45"/>
    <row r="1092" ht="14.45"/>
    <row r="1093" ht="14.45"/>
    <row r="1094" ht="14.45"/>
    <row r="1095" ht="14.45"/>
    <row r="1096" ht="14.45"/>
    <row r="1097" ht="14.45"/>
    <row r="1098" ht="14.45"/>
    <row r="1099" ht="14.45"/>
    <row r="1100" ht="14.45"/>
    <row r="1101" ht="14.45"/>
    <row r="1102" ht="14.45"/>
    <row r="1103" ht="14.45"/>
    <row r="1104" ht="14.45"/>
    <row r="1105" ht="14.45"/>
    <row r="1106" ht="14.45"/>
    <row r="1107" ht="14.45"/>
    <row r="1108" ht="14.45"/>
    <row r="1109" ht="14.45"/>
    <row r="1110" ht="14.45"/>
    <row r="1111" ht="14.45"/>
    <row r="1112" ht="14.45"/>
    <row r="1113" ht="14.45"/>
    <row r="1114" ht="14.45"/>
    <row r="1115" ht="14.45"/>
    <row r="1116" ht="14.45"/>
    <row r="1117" ht="14.45"/>
    <row r="1118" ht="14.45"/>
    <row r="1119" ht="14.45"/>
    <row r="1120" ht="14.45"/>
    <row r="1121" ht="14.45"/>
    <row r="1122" ht="14.45"/>
    <row r="1123" ht="14.45"/>
    <row r="1124" ht="14.45"/>
    <row r="1125" ht="14.45"/>
    <row r="1126" ht="14.45"/>
    <row r="1127" ht="14.45"/>
    <row r="1128" ht="14.45"/>
    <row r="1129" ht="14.45"/>
    <row r="1130" ht="14.45"/>
    <row r="1131" ht="14.45"/>
    <row r="1132" ht="14.45"/>
    <row r="1133" ht="14.45"/>
    <row r="1134" ht="14.45"/>
    <row r="1135" ht="14.45"/>
    <row r="1136" ht="14.45"/>
    <row r="1137" ht="14.45"/>
    <row r="1138" ht="14.45"/>
    <row r="1139" ht="14.45"/>
    <row r="1140" ht="14.45"/>
    <row r="1141" ht="14.45"/>
    <row r="1142" ht="14.45"/>
    <row r="1143" ht="14.45"/>
    <row r="1144" ht="14.45"/>
    <row r="1145" ht="14.45"/>
    <row r="1146" ht="14.45"/>
    <row r="1147" ht="14.45"/>
    <row r="1148" ht="14.45"/>
    <row r="1149" ht="14.45"/>
    <row r="1150" ht="14.45"/>
    <row r="1151" ht="14.45"/>
    <row r="1152" ht="14.45"/>
    <row r="1153" ht="14.45"/>
    <row r="1154" ht="14.45"/>
    <row r="1155" ht="14.45"/>
    <row r="1156" ht="14.45"/>
    <row r="1157" ht="14.45"/>
    <row r="1158" ht="14.45"/>
    <row r="1159" ht="14.45"/>
    <row r="1160" ht="14.45"/>
    <row r="1161" ht="14.45"/>
    <row r="1162" ht="14.45"/>
    <row r="1163" ht="14.45"/>
    <row r="1164" ht="14.45"/>
    <row r="1165" ht="14.45"/>
    <row r="1166" ht="14.45"/>
    <row r="1167" ht="14.45"/>
    <row r="1168" ht="14.45"/>
    <row r="1169" ht="14.45"/>
    <row r="1170" ht="14.45"/>
    <row r="1171" ht="14.45"/>
    <row r="1172" ht="14.45"/>
    <row r="1173" ht="14.45"/>
    <row r="1174" ht="14.45"/>
    <row r="1175" ht="14.45"/>
    <row r="1176" ht="14.45"/>
    <row r="1177" ht="14.45"/>
    <row r="1178" ht="14.45"/>
    <row r="1179" ht="14.45"/>
    <row r="1180" ht="14.45"/>
    <row r="1181" ht="14.45"/>
    <row r="1182" ht="14.45"/>
    <row r="1183" ht="14.45"/>
    <row r="1184" ht="14.45"/>
    <row r="1185" ht="14.45"/>
    <row r="1186" ht="14.45"/>
    <row r="1187" ht="14.45"/>
    <row r="1188" ht="14.45"/>
    <row r="1189" ht="14.45"/>
    <row r="1190" ht="14.45"/>
    <row r="1191" ht="14.45"/>
    <row r="1192" ht="14.45"/>
    <row r="1193" ht="14.45"/>
    <row r="1194" ht="14.45"/>
    <row r="1195" ht="14.45"/>
    <row r="1196" ht="14.45"/>
    <row r="1197" ht="14.45"/>
    <row r="1198" ht="14.45"/>
    <row r="1199" ht="14.45"/>
    <row r="1200" ht="14.45"/>
    <row r="1201" ht="14.45"/>
    <row r="1202" ht="14.45"/>
    <row r="1203" ht="14.45"/>
    <row r="1204" ht="14.45"/>
    <row r="1205" ht="14.45"/>
    <row r="1206" ht="14.45"/>
    <row r="1207" ht="14.45"/>
    <row r="1208" ht="14.45"/>
    <row r="1209" ht="14.45"/>
    <row r="1210" ht="14.45"/>
    <row r="1211" ht="14.45"/>
    <row r="1212" ht="14.45"/>
    <row r="1213" ht="14.45"/>
    <row r="1214" ht="14.45"/>
    <row r="1215" ht="14.45"/>
    <row r="1216" ht="14.45"/>
    <row r="1217" ht="14.45"/>
    <row r="1218" ht="14.45"/>
    <row r="1219" ht="14.45"/>
    <row r="1220" ht="14.45"/>
    <row r="1221" ht="14.45"/>
    <row r="1222" ht="14.45"/>
    <row r="1223" ht="14.45"/>
    <row r="1224" ht="14.45"/>
    <row r="1225" ht="14.45"/>
    <row r="1226" ht="14.45"/>
    <row r="1227" ht="14.45"/>
    <row r="1228" ht="14.45"/>
    <row r="1229" ht="14.45"/>
    <row r="1230" ht="14.45"/>
    <row r="1231" ht="14.45"/>
    <row r="1232" ht="14.45"/>
    <row r="1233" ht="14.45"/>
    <row r="1234" ht="14.45"/>
    <row r="1235" ht="14.45"/>
    <row r="1236" ht="14.45"/>
    <row r="1237" ht="14.45"/>
    <row r="1238" ht="14.45"/>
    <row r="1239" ht="14.45"/>
    <row r="1240" ht="14.45"/>
    <row r="1241" ht="14.45"/>
    <row r="1242" ht="14.45"/>
    <row r="1243" ht="14.45"/>
    <row r="1244" ht="14.45"/>
    <row r="1245" ht="14.45"/>
    <row r="1246" ht="14.45"/>
    <row r="1247" ht="14.45"/>
    <row r="1248" ht="14.45"/>
    <row r="1249" ht="14.45"/>
    <row r="1250" ht="14.45"/>
    <row r="1251" ht="14.45"/>
    <row r="1252" ht="14.45"/>
    <row r="1253" ht="14.45"/>
    <row r="1254" ht="14.45"/>
    <row r="1255" ht="14.45"/>
    <row r="1256" ht="14.45"/>
    <row r="1257" ht="14.45"/>
    <row r="1258" ht="14.45"/>
    <row r="1259" ht="14.45"/>
    <row r="1260" ht="14.45"/>
    <row r="1261" ht="14.45"/>
    <row r="1262" ht="14.45"/>
    <row r="1263" ht="14.45"/>
    <row r="1264" ht="14.45"/>
    <row r="1265" ht="14.45"/>
    <row r="1266" ht="14.45"/>
    <row r="1267" ht="14.45"/>
    <row r="1268" ht="14.45"/>
    <row r="1269" ht="14.45"/>
    <row r="1270" ht="14.45"/>
    <row r="1271" ht="14.45"/>
    <row r="1272" ht="14.45"/>
    <row r="1273" ht="14.45"/>
    <row r="1274" ht="14.45"/>
    <row r="1275" ht="14.45"/>
    <row r="1276" ht="14.45"/>
    <row r="1277" ht="14.45"/>
    <row r="1278" ht="14.45"/>
    <row r="1279" ht="14.45"/>
    <row r="1280" ht="14.45"/>
    <row r="1281" ht="14.45"/>
    <row r="1282" ht="14.45"/>
    <row r="1283" ht="14.45"/>
    <row r="1284" ht="14.45"/>
    <row r="1285" ht="14.45"/>
    <row r="1286" ht="14.45"/>
    <row r="1287" ht="14.45"/>
    <row r="1288" ht="14.45"/>
    <row r="1289" ht="14.45"/>
    <row r="1290" ht="14.45"/>
    <row r="1291" ht="14.45"/>
    <row r="1292" ht="14.45"/>
    <row r="1293" ht="14.45"/>
    <row r="1294" ht="14.45"/>
    <row r="1295" ht="14.45"/>
    <row r="1296" ht="14.45"/>
    <row r="1297" ht="14.45"/>
    <row r="1298" ht="14.45"/>
    <row r="1299" ht="14.45"/>
    <row r="1300" ht="14.45"/>
    <row r="1301" ht="14.45"/>
    <row r="1302" ht="14.45"/>
    <row r="1303" ht="14.45"/>
    <row r="1304" ht="14.45"/>
    <row r="1305" ht="14.45"/>
    <row r="1306" ht="14.45"/>
    <row r="1307" ht="14.45"/>
    <row r="1308" ht="14.45"/>
    <row r="1309" ht="14.45"/>
    <row r="1310" ht="14.45"/>
    <row r="1311" ht="14.45"/>
    <row r="1312" ht="14.45"/>
    <row r="1313" ht="14.45"/>
    <row r="1314" ht="14.45"/>
    <row r="1315" ht="14.45"/>
    <row r="1316" ht="14.45"/>
    <row r="1317" ht="14.45"/>
    <row r="1318" ht="14.45"/>
    <row r="1319" ht="14.45"/>
    <row r="1320" ht="14.45"/>
    <row r="1321" ht="14.45"/>
    <row r="1322" ht="14.45"/>
    <row r="1323" ht="14.45"/>
    <row r="1324" ht="14.45"/>
    <row r="1325" ht="14.45"/>
    <row r="1326" ht="14.45"/>
    <row r="1327" ht="14.45"/>
    <row r="1328" ht="14.45"/>
    <row r="1329" ht="14.45"/>
    <row r="1330" ht="14.45"/>
    <row r="1331" ht="14.45"/>
    <row r="1332" ht="14.45"/>
    <row r="1333" ht="14.45"/>
    <row r="1334" ht="14.45"/>
    <row r="1335" ht="14.45"/>
    <row r="1336" ht="14.45"/>
    <row r="1337" ht="14.45"/>
    <row r="1338" ht="14.45"/>
    <row r="1339" ht="14.45"/>
    <row r="1340" ht="14.45"/>
    <row r="1341" ht="14.45"/>
    <row r="1342" ht="14.45"/>
    <row r="1343" ht="14.45"/>
    <row r="1344" ht="14.45"/>
    <row r="1345" ht="14.45"/>
    <row r="1346" ht="14.45"/>
    <row r="1347" ht="14.45"/>
    <row r="1348" ht="14.45"/>
    <row r="1349" ht="14.45"/>
    <row r="1350" ht="14.45"/>
    <row r="1351" ht="14.45"/>
    <row r="1352" ht="14.45"/>
    <row r="1353" ht="14.45"/>
    <row r="1354" ht="14.45"/>
    <row r="1355" ht="14.45"/>
    <row r="1356" ht="14.45"/>
    <row r="1357" ht="14.45"/>
    <row r="1358" ht="14.45"/>
    <row r="1359" ht="14.45"/>
    <row r="1360" ht="14.45"/>
    <row r="1361" ht="14.45"/>
    <row r="1362" ht="14.45"/>
    <row r="1363" ht="14.45"/>
    <row r="1364" ht="14.45"/>
    <row r="1365" ht="14.45"/>
    <row r="1366" ht="14.45"/>
    <row r="1367" ht="14.45"/>
    <row r="1368" ht="14.45"/>
    <row r="1369" ht="14.45"/>
    <row r="1370" ht="14.45"/>
    <row r="1371" ht="14.45"/>
    <row r="1372" ht="14.45"/>
    <row r="1373" ht="14.45"/>
    <row r="1374" ht="14.45"/>
    <row r="1375" ht="14.45"/>
    <row r="1376" ht="14.45"/>
    <row r="1377" ht="14.45"/>
  </sheetData>
  <sheetProtection algorithmName="SHA-512" hashValue="+pX3P6fKUfUAZEXFdpGj2OLHRKxAgoCl/SxQj64nRNVPmIxYSCMfzz7fnIrtbL83BHY5KshZclEa32m5qN/v5w==" saltValue="GAkmU4qZho5uEVLhwURQ8g==" spinCount="100000" sheet="1" objects="1" scenarios="1"/>
  <protectedRanges>
    <protectedRange sqref="C4" name="Range1"/>
  </protectedRanges>
  <mergeCells count="5">
    <mergeCell ref="D3:D4"/>
    <mergeCell ref="F3:F4"/>
    <mergeCell ref="H3:H4"/>
    <mergeCell ref="J3:J4"/>
    <mergeCell ref="B14:B15"/>
  </mergeCells>
  <conditionalFormatting sqref="D7:D9">
    <cfRule type="colorScale" priority="496">
      <colorScale>
        <cfvo type="min"/>
        <cfvo type="percentile" val="50"/>
        <cfvo type="max"/>
        <color rgb="FFF8696B"/>
        <color rgb="FFFFEB84"/>
        <color rgb="FF63BE7B"/>
      </colorScale>
    </cfRule>
  </conditionalFormatting>
  <conditionalFormatting sqref="D11:D15 D18:D25 D28:D36 D39:D46 D49:D120 D123:D148 D151:D159 D162:D172 D175:D194 D197:D232">
    <cfRule type="cellIs" dxfId="590" priority="503" operator="equal">
      <formula>"Not Assessed"</formula>
    </cfRule>
    <cfRule type="cellIs" dxfId="589" priority="505" operator="equal">
      <formula>"N"</formula>
    </cfRule>
    <cfRule type="cellIs" dxfId="588" priority="504" operator="equal">
      <formula>"Partial"</formula>
    </cfRule>
    <cfRule type="cellIs" dxfId="587" priority="506" operator="equal">
      <formula>"Y"</formula>
    </cfRule>
  </conditionalFormatting>
  <conditionalFormatting sqref="D16">
    <cfRule type="cellIs" dxfId="586" priority="452" operator="equal">
      <formula>"Not relevant"</formula>
    </cfRule>
    <cfRule type="cellIs" dxfId="585" priority="453" operator="equal">
      <formula>"Not assessed"</formula>
    </cfRule>
    <cfRule type="colorScale" priority="454">
      <colorScale>
        <cfvo type="min"/>
        <cfvo type="percentile" val="50"/>
        <cfvo type="max"/>
        <color rgb="FFF8696B"/>
        <color rgb="FFFFEB84"/>
        <color rgb="FF63BE7B"/>
      </colorScale>
    </cfRule>
  </conditionalFormatting>
  <conditionalFormatting sqref="D26">
    <cfRule type="cellIs" dxfId="584" priority="459" operator="equal">
      <formula>"Not assessed"</formula>
    </cfRule>
    <cfRule type="colorScale" priority="460">
      <colorScale>
        <cfvo type="min"/>
        <cfvo type="percentile" val="50"/>
        <cfvo type="max"/>
        <color rgb="FFF8696B"/>
        <color rgb="FFFFEB84"/>
        <color rgb="FF63BE7B"/>
      </colorScale>
    </cfRule>
    <cfRule type="cellIs" dxfId="583" priority="458" operator="equal">
      <formula>"Not relevant"</formula>
    </cfRule>
  </conditionalFormatting>
  <conditionalFormatting sqref="D37">
    <cfRule type="cellIs" dxfId="582" priority="462" operator="equal">
      <formula>"Not relevant"</formula>
    </cfRule>
    <cfRule type="colorScale" priority="464">
      <colorScale>
        <cfvo type="min"/>
        <cfvo type="percentile" val="50"/>
        <cfvo type="max"/>
        <color rgb="FFF8696B"/>
        <color rgb="FFFFEB84"/>
        <color rgb="FF63BE7B"/>
      </colorScale>
    </cfRule>
    <cfRule type="cellIs" dxfId="581" priority="463" operator="equal">
      <formula>"Not assessed"</formula>
    </cfRule>
  </conditionalFormatting>
  <conditionalFormatting sqref="D47">
    <cfRule type="cellIs" dxfId="580" priority="466" operator="equal">
      <formula>"Not relevant"</formula>
    </cfRule>
    <cfRule type="cellIs" dxfId="579" priority="467" operator="equal">
      <formula>"Not assessed"</formula>
    </cfRule>
    <cfRule type="colorScale" priority="468">
      <colorScale>
        <cfvo type="min"/>
        <cfvo type="percentile" val="50"/>
        <cfvo type="max"/>
        <color rgb="FFF8696B"/>
        <color rgb="FFFFEB84"/>
        <color rgb="FF63BE7B"/>
      </colorScale>
    </cfRule>
  </conditionalFormatting>
  <conditionalFormatting sqref="D121">
    <cfRule type="cellIs" dxfId="578" priority="472" operator="equal">
      <formula>"Not relevant"</formula>
    </cfRule>
    <cfRule type="cellIs" dxfId="577" priority="473" operator="equal">
      <formula>"Not assessed"</formula>
    </cfRule>
    <cfRule type="colorScale" priority="474">
      <colorScale>
        <cfvo type="min"/>
        <cfvo type="percentile" val="50"/>
        <cfvo type="max"/>
        <color rgb="FFF8696B"/>
        <color rgb="FFFFEB84"/>
        <color rgb="FF63BE7B"/>
      </colorScale>
    </cfRule>
  </conditionalFormatting>
  <conditionalFormatting sqref="D149">
    <cfRule type="cellIs" dxfId="576" priority="476" operator="equal">
      <formula>"Not relevant"</formula>
    </cfRule>
    <cfRule type="colorScale" priority="478">
      <colorScale>
        <cfvo type="min"/>
        <cfvo type="percentile" val="50"/>
        <cfvo type="max"/>
        <color rgb="FFF8696B"/>
        <color rgb="FFFFEB84"/>
        <color rgb="FF63BE7B"/>
      </colorScale>
    </cfRule>
    <cfRule type="cellIs" dxfId="575" priority="477" operator="equal">
      <formula>"Not assessed"</formula>
    </cfRule>
  </conditionalFormatting>
  <conditionalFormatting sqref="D160">
    <cfRule type="cellIs" dxfId="574" priority="480" operator="equal">
      <formula>"Not relevant"</formula>
    </cfRule>
    <cfRule type="cellIs" dxfId="573" priority="481" operator="equal">
      <formula>"Not assessed"</formula>
    </cfRule>
    <cfRule type="colorScale" priority="482">
      <colorScale>
        <cfvo type="min"/>
        <cfvo type="percentile" val="50"/>
        <cfvo type="max"/>
        <color rgb="FFF8696B"/>
        <color rgb="FFFFEB84"/>
        <color rgb="FF63BE7B"/>
      </colorScale>
    </cfRule>
  </conditionalFormatting>
  <conditionalFormatting sqref="D173">
    <cfRule type="cellIs" dxfId="572" priority="487" operator="equal">
      <formula>"Not assessed"</formula>
    </cfRule>
    <cfRule type="colorScale" priority="488">
      <colorScale>
        <cfvo type="min"/>
        <cfvo type="percentile" val="50"/>
        <cfvo type="max"/>
        <color rgb="FFF8696B"/>
        <color rgb="FFFFEB84"/>
        <color rgb="FF63BE7B"/>
      </colorScale>
    </cfRule>
    <cfRule type="cellIs" dxfId="571" priority="486" operator="equal">
      <formula>"Not relevant"</formula>
    </cfRule>
  </conditionalFormatting>
  <conditionalFormatting sqref="D175:D195 D162:D173 D151:D160 D123:D149 D49:D121 D39:D47 D28:D37 D18:D26 D11:D16 D197:D247">
    <cfRule type="cellIs" dxfId="570" priority="495" operator="equal">
      <formula>"Not applicable"</formula>
    </cfRule>
  </conditionalFormatting>
  <conditionalFormatting sqref="D195">
    <cfRule type="cellIs" dxfId="569" priority="493" operator="equal">
      <formula>"Not assessed"</formula>
    </cfRule>
    <cfRule type="cellIs" dxfId="568" priority="492" operator="equal">
      <formula>"Not relevant"</formula>
    </cfRule>
    <cfRule type="colorScale" priority="494">
      <colorScale>
        <cfvo type="min"/>
        <cfvo type="percentile" val="50"/>
        <cfvo type="max"/>
        <color rgb="FFF8696B"/>
        <color rgb="FFFFEB84"/>
        <color rgb="FF63BE7B"/>
      </colorScale>
    </cfRule>
  </conditionalFormatting>
  <conditionalFormatting sqref="D233:D234">
    <cfRule type="cellIs" dxfId="567" priority="448" operator="equal">
      <formula>"Not relevant"</formula>
    </cfRule>
    <cfRule type="colorScale" priority="450">
      <colorScale>
        <cfvo type="min"/>
        <cfvo type="percentile" val="50"/>
        <cfvo type="max"/>
        <color rgb="FFF8696B"/>
        <color rgb="FFFFEB84"/>
        <color rgb="FF63BE7B"/>
      </colorScale>
    </cfRule>
    <cfRule type="cellIs" dxfId="566" priority="449" operator="equal">
      <formula>"Not assessed"</formula>
    </cfRule>
  </conditionalFormatting>
  <conditionalFormatting sqref="D235:D247">
    <cfRule type="cellIs" dxfId="565" priority="19" operator="equal">
      <formula>"Not Assessed"</formula>
    </cfRule>
    <cfRule type="cellIs" dxfId="564" priority="20" operator="equal">
      <formula>"Partial"</formula>
    </cfRule>
    <cfRule type="cellIs" dxfId="563" priority="21" operator="equal">
      <formula>"N"</formula>
    </cfRule>
    <cfRule type="cellIs" dxfId="562" priority="22" operator="equal">
      <formula>"Y"</formula>
    </cfRule>
  </conditionalFormatting>
  <conditionalFormatting sqref="D248">
    <cfRule type="cellIs" dxfId="561" priority="441" operator="equal">
      <formula>"Not relevant"</formula>
    </cfRule>
    <cfRule type="colorScale" priority="443">
      <colorScale>
        <cfvo type="min"/>
        <cfvo type="percentile" val="50"/>
        <cfvo type="max"/>
        <color rgb="FFF8696B"/>
        <color rgb="FFFFEB84"/>
        <color rgb="FF63BE7B"/>
      </colorScale>
    </cfRule>
    <cfRule type="cellIs" dxfId="560" priority="442" operator="equal">
      <formula>"Not assessed"</formula>
    </cfRule>
    <cfRule type="cellIs" dxfId="559" priority="447" operator="equal">
      <formula>"Not applicable"</formula>
    </cfRule>
  </conditionalFormatting>
  <conditionalFormatting sqref="F6">
    <cfRule type="cellIs" dxfId="558" priority="411" operator="equal">
      <formula>1</formula>
    </cfRule>
    <cfRule type="cellIs" dxfId="557" priority="406" operator="between">
      <formula>0</formula>
      <formula>0.19999</formula>
    </cfRule>
    <cfRule type="cellIs" dxfId="556" priority="407" operator="between">
      <formula>0.2</formula>
      <formula>0.399999</formula>
    </cfRule>
    <cfRule type="cellIs" dxfId="555" priority="408" operator="between">
      <formula>0.4</formula>
      <formula>0.5999999</formula>
    </cfRule>
    <cfRule type="cellIs" dxfId="554" priority="409" operator="between">
      <formula>0.6</formula>
      <formula>0.79999</formula>
    </cfRule>
    <cfRule type="cellIs" dxfId="553" priority="410" operator="between">
      <formula>0.8</formula>
      <formula>0.99999</formula>
    </cfRule>
  </conditionalFormatting>
  <conditionalFormatting sqref="F8">
    <cfRule type="cellIs" dxfId="552" priority="18" operator="equal">
      <formula>1</formula>
    </cfRule>
    <cfRule type="cellIs" dxfId="551" priority="17" operator="between">
      <formula>0.8</formula>
      <formula>0.99999</formula>
    </cfRule>
    <cfRule type="cellIs" dxfId="550" priority="13" operator="between">
      <formula>0</formula>
      <formula>0.19999</formula>
    </cfRule>
    <cfRule type="cellIs" dxfId="549" priority="16" operator="between">
      <formula>0.6</formula>
      <formula>0.79999</formula>
    </cfRule>
    <cfRule type="cellIs" dxfId="548" priority="14" operator="between">
      <formula>0.2</formula>
      <formula>0.399999</formula>
    </cfRule>
    <cfRule type="cellIs" dxfId="547" priority="15" operator="between">
      <formula>0.4</formula>
      <formula>0.5999999</formula>
    </cfRule>
  </conditionalFormatting>
  <conditionalFormatting sqref="F11 H11 J11 F13:F15 H13:H15 J13:J15">
    <cfRule type="cellIs" dxfId="546" priority="392" operator="equal">
      <formula>"Not applicable"</formula>
    </cfRule>
    <cfRule type="cellIs" dxfId="545" priority="387" operator="between">
      <formula>0.2</formula>
      <formula>0.399999</formula>
    </cfRule>
    <cfRule type="cellIs" dxfId="544" priority="391" operator="equal">
      <formula>1</formula>
    </cfRule>
    <cfRule type="cellIs" dxfId="543" priority="390" operator="between">
      <formula>0.8</formula>
      <formula>0.99999</formula>
    </cfRule>
    <cfRule type="cellIs" dxfId="542" priority="389" operator="between">
      <formula>0.6</formula>
      <formula>0.79999</formula>
    </cfRule>
    <cfRule type="cellIs" dxfId="541" priority="388" operator="between">
      <formula>0.4</formula>
      <formula>0.5999999</formula>
    </cfRule>
    <cfRule type="containsBlanks" dxfId="540" priority="385">
      <formula>LEN(TRIM(F11))=0</formula>
    </cfRule>
    <cfRule type="cellIs" dxfId="539" priority="386" operator="between">
      <formula>0</formula>
      <formula>0.19999</formula>
    </cfRule>
    <cfRule type="cellIs" dxfId="538" priority="393" operator="equal">
      <formula>"Under development"</formula>
    </cfRule>
  </conditionalFormatting>
  <conditionalFormatting sqref="F11:F247 H11:H247 J11:J247">
    <cfRule type="cellIs" dxfId="537" priority="32" operator="equal">
      <formula>"Not Assessed"</formula>
    </cfRule>
    <cfRule type="cellIs" dxfId="536" priority="33" operator="equal">
      <formula>"Not Operational"</formula>
    </cfRule>
    <cfRule type="cellIs" dxfId="535" priority="23" operator="equal">
      <formula>"Not Relevant"</formula>
    </cfRule>
    <cfRule type="cellIs" dxfId="534" priority="24" operator="equal">
      <formula>"N/A"</formula>
    </cfRule>
  </conditionalFormatting>
  <conditionalFormatting sqref="J16 F16 H16">
    <cfRule type="colorScale" priority="457">
      <colorScale>
        <cfvo type="min"/>
        <cfvo type="percentile" val="50"/>
        <cfvo type="max"/>
        <color rgb="FFF8696B"/>
        <color rgb="FFFFEB84"/>
        <color rgb="FF63BE7B"/>
      </colorScale>
    </cfRule>
  </conditionalFormatting>
  <conditionalFormatting sqref="F16:F17 H16:H17 J16:J17 F19 H19 J19 F26:F27 H26:H27 J26:J27 F29 H29 J29 F37:F38 H37:H38 J37:J38 F40 H40 J40 F47:F48 H47:H48 J47:J48 F50 H50 J50 F121:F122 H121:H122 J121:J122 F124 H124 J124 F149:F150 H149:H150 J149:J150 F152 H152 J152 F160:F161 H160:H161 J160:J161 F163 H163 J163 F173:F174 H173:H174 J173:J174 F176 H176 J176 F195:F196 H195:H196 J195:J196 F198 H198 J198 F233:F234 H233:H234 J233:J234 F236 H236 J236 F7 H7 J7 F9:F10 H9:H10 J9:J10">
    <cfRule type="containsText" dxfId="533" priority="413" operator="containsText" text="Not Operational">
      <formula>NOT(ISERROR(SEARCH("Not Operational",F7)))</formula>
    </cfRule>
    <cfRule type="containsText" dxfId="532" priority="412" operator="containsText" text="N/A">
      <formula>NOT(ISERROR(SEARCH("N/A",F7)))</formula>
    </cfRule>
  </conditionalFormatting>
  <conditionalFormatting sqref="F27 F17 F7 F38 F150 F161 F174 F48 F122 F19 F29 F40 F50 F124 F152 F163 F176 F195:F196 F198 J198 J195:J196 J176 J163 J152 J124 J50 J40 J29 J19 J122 J48 J174 J161 J150 J38 J7 J27 J17 H198 H195:H196 H176 H163 H152 H124 H50 H40 H29 H19 H122 H48 H174 H161 H150 H38 H7 H27 H17 F9:F10 H9:H10 J9:J10">
    <cfRule type="colorScale" priority="507">
      <colorScale>
        <cfvo type="min"/>
        <cfvo type="percentile" val="50"/>
        <cfvo type="max"/>
        <color rgb="FFF8696B"/>
        <color rgb="FFFFEB84"/>
        <color rgb="FF63BE7B"/>
      </colorScale>
    </cfRule>
  </conditionalFormatting>
  <conditionalFormatting sqref="F18">
    <cfRule type="cellIs" dxfId="531" priority="379" operator="between">
      <formula>0.4</formula>
      <formula>0.5999999</formula>
    </cfRule>
    <cfRule type="cellIs" dxfId="530" priority="378" operator="between">
      <formula>0.2</formula>
      <formula>0.399999</formula>
    </cfRule>
    <cfRule type="cellIs" dxfId="529" priority="377" operator="between">
      <formula>0</formula>
      <formula>0.19999</formula>
    </cfRule>
    <cfRule type="cellIs" dxfId="528" priority="384" operator="equal">
      <formula>"Under development"</formula>
    </cfRule>
    <cfRule type="cellIs" dxfId="527" priority="383" operator="equal">
      <formula>"Not applicable"</formula>
    </cfRule>
    <cfRule type="cellIs" dxfId="526" priority="382" operator="equal">
      <formula>1</formula>
    </cfRule>
    <cfRule type="containsBlanks" dxfId="525" priority="376">
      <formula>LEN(TRIM(F18))=0</formula>
    </cfRule>
    <cfRule type="cellIs" dxfId="524" priority="381" operator="between">
      <formula>0.8</formula>
      <formula>0.99999</formula>
    </cfRule>
    <cfRule type="cellIs" dxfId="523" priority="380" operator="between">
      <formula>0.6</formula>
      <formula>0.79999</formula>
    </cfRule>
  </conditionalFormatting>
  <conditionalFormatting sqref="F20:F25 H20:H25 J20:J25">
    <cfRule type="cellIs" dxfId="522" priority="357" operator="equal">
      <formula>"Under development"</formula>
    </cfRule>
    <cfRule type="cellIs" dxfId="521" priority="355" operator="equal">
      <formula>1</formula>
    </cfRule>
    <cfRule type="cellIs" dxfId="520" priority="356" operator="equal">
      <formula>"Not applicable"</formula>
    </cfRule>
    <cfRule type="cellIs" dxfId="519" priority="354" operator="between">
      <formula>0.8</formula>
      <formula>0.99999</formula>
    </cfRule>
    <cfRule type="cellIs" dxfId="518" priority="353" operator="between">
      <formula>0.6</formula>
      <formula>0.79999</formula>
    </cfRule>
    <cfRule type="cellIs" dxfId="517" priority="352" operator="between">
      <formula>0.4</formula>
      <formula>0.5999999</formula>
    </cfRule>
    <cfRule type="cellIs" dxfId="516" priority="351" operator="between">
      <formula>0.2</formula>
      <formula>0.399999</formula>
    </cfRule>
    <cfRule type="cellIs" dxfId="515" priority="350" operator="between">
      <formula>0</formula>
      <formula>0.19999</formula>
    </cfRule>
    <cfRule type="containsBlanks" dxfId="514" priority="349">
      <formula>LEN(TRIM(F20))=0</formula>
    </cfRule>
  </conditionalFormatting>
  <conditionalFormatting sqref="J26 F26 H26">
    <cfRule type="colorScale" priority="461">
      <colorScale>
        <cfvo type="min"/>
        <cfvo type="percentile" val="50"/>
        <cfvo type="max"/>
        <color rgb="FFF8696B"/>
        <color rgb="FFFFEB84"/>
        <color rgb="FF63BE7B"/>
      </colorScale>
    </cfRule>
  </conditionalFormatting>
  <conditionalFormatting sqref="F28">
    <cfRule type="cellIs" dxfId="513" priority="336" operator="between">
      <formula>0.8</formula>
      <formula>0.99999</formula>
    </cfRule>
    <cfRule type="cellIs" dxfId="512" priority="337" operator="equal">
      <formula>1</formula>
    </cfRule>
    <cfRule type="cellIs" dxfId="511" priority="334" operator="between">
      <formula>0.4</formula>
      <formula>0.5999999</formula>
    </cfRule>
    <cfRule type="cellIs" dxfId="510" priority="335" operator="between">
      <formula>0.6</formula>
      <formula>0.79999</formula>
    </cfRule>
    <cfRule type="containsBlanks" dxfId="509" priority="331">
      <formula>LEN(TRIM(F28))=0</formula>
    </cfRule>
    <cfRule type="cellIs" dxfId="508" priority="332" operator="between">
      <formula>0</formula>
      <formula>0.19999</formula>
    </cfRule>
    <cfRule type="cellIs" dxfId="507" priority="333" operator="between">
      <formula>0.2</formula>
      <formula>0.399999</formula>
    </cfRule>
    <cfRule type="cellIs" dxfId="506" priority="338" operator="equal">
      <formula>"Not applicable"</formula>
    </cfRule>
    <cfRule type="cellIs" dxfId="505" priority="339" operator="equal">
      <formula>"Under development"</formula>
    </cfRule>
  </conditionalFormatting>
  <conditionalFormatting sqref="F30:F36 H30:H36 J30:J36">
    <cfRule type="cellIs" dxfId="504" priority="348" operator="equal">
      <formula>"Under development"</formula>
    </cfRule>
    <cfRule type="cellIs" dxfId="503" priority="347" operator="equal">
      <formula>"Not applicable"</formula>
    </cfRule>
    <cfRule type="cellIs" dxfId="502" priority="346" operator="equal">
      <formula>1</formula>
    </cfRule>
    <cfRule type="cellIs" dxfId="501" priority="345" operator="between">
      <formula>0.8</formula>
      <formula>0.99999</formula>
    </cfRule>
    <cfRule type="cellIs" dxfId="500" priority="344" operator="between">
      <formula>0.6</formula>
      <formula>0.79999</formula>
    </cfRule>
    <cfRule type="cellIs" dxfId="499" priority="343" operator="between">
      <formula>0.4</formula>
      <formula>0.5999999</formula>
    </cfRule>
    <cfRule type="cellIs" dxfId="498" priority="342" operator="between">
      <formula>0.2</formula>
      <formula>0.399999</formula>
    </cfRule>
    <cfRule type="cellIs" dxfId="497" priority="341" operator="between">
      <formula>0</formula>
      <formula>0.19999</formula>
    </cfRule>
    <cfRule type="containsBlanks" dxfId="496" priority="340">
      <formula>LEN(TRIM(F30))=0</formula>
    </cfRule>
  </conditionalFormatting>
  <conditionalFormatting sqref="J37 F37 H37">
    <cfRule type="colorScale" priority="465">
      <colorScale>
        <cfvo type="min"/>
        <cfvo type="percentile" val="50"/>
        <cfvo type="max"/>
        <color rgb="FFF8696B"/>
        <color rgb="FFFFEB84"/>
        <color rgb="FF63BE7B"/>
      </colorScale>
    </cfRule>
  </conditionalFormatting>
  <conditionalFormatting sqref="F39">
    <cfRule type="cellIs" dxfId="495" priority="307" operator="between">
      <formula>0.4</formula>
      <formula>0.5999999</formula>
    </cfRule>
    <cfRule type="cellIs" dxfId="494" priority="306" operator="between">
      <formula>0.2</formula>
      <formula>0.399999</formula>
    </cfRule>
    <cfRule type="cellIs" dxfId="493" priority="305" operator="between">
      <formula>0</formula>
      <formula>0.19999</formula>
    </cfRule>
    <cfRule type="containsBlanks" dxfId="492" priority="304">
      <formula>LEN(TRIM(F39))=0</formula>
    </cfRule>
    <cfRule type="cellIs" dxfId="491" priority="312" operator="equal">
      <formula>"Under development"</formula>
    </cfRule>
    <cfRule type="cellIs" dxfId="490" priority="311" operator="equal">
      <formula>"Not applicable"</formula>
    </cfRule>
    <cfRule type="cellIs" dxfId="489" priority="310" operator="equal">
      <formula>1</formula>
    </cfRule>
    <cfRule type="cellIs" dxfId="488" priority="309" operator="between">
      <formula>0.8</formula>
      <formula>0.99999</formula>
    </cfRule>
    <cfRule type="cellIs" dxfId="487" priority="308" operator="between">
      <formula>0.6</formula>
      <formula>0.79999</formula>
    </cfRule>
  </conditionalFormatting>
  <conditionalFormatting sqref="F40 H40 J40 F47 H47 J47 F124 H124 J124 F149 H149 J149">
    <cfRule type="cellIs" dxfId="486" priority="470" operator="equal">
      <formula>"Not assessed"</formula>
    </cfRule>
    <cfRule type="cellIs" dxfId="485" priority="469" operator="equal">
      <formula>"Not relevant"</formula>
    </cfRule>
  </conditionalFormatting>
  <conditionalFormatting sqref="F41:F46 H41:H46 J41:J46">
    <cfRule type="cellIs" dxfId="484" priority="283" operator="equal">
      <formula>1</formula>
    </cfRule>
    <cfRule type="cellIs" dxfId="483" priority="285" operator="equal">
      <formula>"Under development"</formula>
    </cfRule>
    <cfRule type="cellIs" dxfId="482" priority="284" operator="equal">
      <formula>"Not applicable"</formula>
    </cfRule>
    <cfRule type="cellIs" dxfId="481" priority="282" operator="between">
      <formula>0.8</formula>
      <formula>0.99999</formula>
    </cfRule>
    <cfRule type="cellIs" dxfId="480" priority="281" operator="between">
      <formula>0.6</formula>
      <formula>0.79999</formula>
    </cfRule>
    <cfRule type="cellIs" dxfId="479" priority="280" operator="between">
      <formula>0.4</formula>
      <formula>0.5999999</formula>
    </cfRule>
    <cfRule type="cellIs" dxfId="478" priority="279" operator="between">
      <formula>0.2</formula>
      <formula>0.399999</formula>
    </cfRule>
    <cfRule type="cellIs" dxfId="477" priority="278" operator="between">
      <formula>0</formula>
      <formula>0.19999</formula>
    </cfRule>
    <cfRule type="containsBlanks" dxfId="476" priority="277">
      <formula>LEN(TRIM(F41))=0</formula>
    </cfRule>
  </conditionalFormatting>
  <conditionalFormatting sqref="J47 F47 H47">
    <cfRule type="colorScale" priority="471">
      <colorScale>
        <cfvo type="min"/>
        <cfvo type="percentile" val="50"/>
        <cfvo type="max"/>
        <color rgb="FFF8696B"/>
        <color rgb="FFFFEB84"/>
        <color rgb="FF63BE7B"/>
      </colorScale>
    </cfRule>
  </conditionalFormatting>
  <conditionalFormatting sqref="F49">
    <cfRule type="containsBlanks" dxfId="475" priority="268">
      <formula>LEN(TRIM(F49))=0</formula>
    </cfRule>
    <cfRule type="cellIs" dxfId="474" priority="270" operator="between">
      <formula>0.2</formula>
      <formula>0.399999</formula>
    </cfRule>
    <cfRule type="cellIs" dxfId="473" priority="271" operator="between">
      <formula>0.4</formula>
      <formula>0.5999999</formula>
    </cfRule>
    <cfRule type="cellIs" dxfId="472" priority="276" operator="equal">
      <formula>"Under development"</formula>
    </cfRule>
    <cfRule type="cellIs" dxfId="471" priority="269" operator="between">
      <formula>0</formula>
      <formula>0.19999</formula>
    </cfRule>
    <cfRule type="cellIs" dxfId="470" priority="272" operator="between">
      <formula>0.6</formula>
      <formula>0.79999</formula>
    </cfRule>
    <cfRule type="cellIs" dxfId="469" priority="275" operator="equal">
      <formula>"Not applicable"</formula>
    </cfRule>
    <cfRule type="cellIs" dxfId="468" priority="274" operator="equal">
      <formula>1</formula>
    </cfRule>
    <cfRule type="cellIs" dxfId="467" priority="273" operator="between">
      <formula>0.8</formula>
      <formula>0.99999</formula>
    </cfRule>
  </conditionalFormatting>
  <conditionalFormatting sqref="F51:F120 H51:H120 J51:J120">
    <cfRule type="cellIs" dxfId="466" priority="248" operator="equal">
      <formula>"Not applicable"</formula>
    </cfRule>
    <cfRule type="cellIs" dxfId="465" priority="245" operator="between">
      <formula>0.6</formula>
      <formula>0.79999</formula>
    </cfRule>
    <cfRule type="cellIs" dxfId="464" priority="247" operator="equal">
      <formula>1</formula>
    </cfRule>
    <cfRule type="containsBlanks" dxfId="463" priority="241">
      <formula>LEN(TRIM(F51))=0</formula>
    </cfRule>
    <cfRule type="cellIs" dxfId="462" priority="249" operator="equal">
      <formula>"Under development"</formula>
    </cfRule>
    <cfRule type="cellIs" dxfId="461" priority="243" operator="between">
      <formula>0.2</formula>
      <formula>0.399999</formula>
    </cfRule>
    <cfRule type="cellIs" dxfId="460" priority="242" operator="between">
      <formula>0</formula>
      <formula>0.19999</formula>
    </cfRule>
    <cfRule type="cellIs" dxfId="459" priority="246" operator="between">
      <formula>0.8</formula>
      <formula>0.99999</formula>
    </cfRule>
    <cfRule type="cellIs" dxfId="458" priority="244" operator="between">
      <formula>0.4</formula>
      <formula>0.5999999</formula>
    </cfRule>
  </conditionalFormatting>
  <conditionalFormatting sqref="J121 F121 H121">
    <cfRule type="colorScale" priority="475">
      <colorScale>
        <cfvo type="min"/>
        <cfvo type="percentile" val="50"/>
        <cfvo type="max"/>
        <color rgb="FFF8696B"/>
        <color rgb="FFFFEB84"/>
        <color rgb="FF63BE7B"/>
      </colorScale>
    </cfRule>
  </conditionalFormatting>
  <conditionalFormatting sqref="F123">
    <cfRule type="cellIs" dxfId="457" priority="239" operator="equal">
      <formula>"Not applicable"</formula>
    </cfRule>
    <cfRule type="cellIs" dxfId="456" priority="234" operator="between">
      <formula>0.2</formula>
      <formula>0.399999</formula>
    </cfRule>
    <cfRule type="cellIs" dxfId="455" priority="237" operator="between">
      <formula>0.8</formula>
      <formula>0.99999</formula>
    </cfRule>
    <cfRule type="cellIs" dxfId="454" priority="236" operator="between">
      <formula>0.6</formula>
      <formula>0.79999</formula>
    </cfRule>
    <cfRule type="cellIs" dxfId="453" priority="235" operator="between">
      <formula>0.4</formula>
      <formula>0.5999999</formula>
    </cfRule>
    <cfRule type="cellIs" dxfId="452" priority="233" operator="between">
      <formula>0</formula>
      <formula>0.19999</formula>
    </cfRule>
    <cfRule type="containsBlanks" dxfId="451" priority="232">
      <formula>LEN(TRIM(F123))=0</formula>
    </cfRule>
    <cfRule type="cellIs" dxfId="450" priority="240" operator="equal">
      <formula>"Under development"</formula>
    </cfRule>
    <cfRule type="cellIs" dxfId="449" priority="238" operator="equal">
      <formula>1</formula>
    </cfRule>
  </conditionalFormatting>
  <conditionalFormatting sqref="F125:F148 H125:H148 J125:J148">
    <cfRule type="cellIs" dxfId="448" priority="206" operator="between">
      <formula>0</formula>
      <formula>0.19999</formula>
    </cfRule>
    <cfRule type="cellIs" dxfId="447" priority="207" operator="between">
      <formula>0.2</formula>
      <formula>0.399999</formula>
    </cfRule>
    <cfRule type="cellIs" dxfId="446" priority="208" operator="between">
      <formula>0.4</formula>
      <formula>0.5999999</formula>
    </cfRule>
    <cfRule type="cellIs" dxfId="445" priority="210" operator="between">
      <formula>0.8</formula>
      <formula>0.99999</formula>
    </cfRule>
    <cfRule type="cellIs" dxfId="444" priority="211" operator="equal">
      <formula>1</formula>
    </cfRule>
    <cfRule type="cellIs" dxfId="443" priority="212" operator="equal">
      <formula>"Not applicable"</formula>
    </cfRule>
    <cfRule type="cellIs" dxfId="442" priority="213" operator="equal">
      <formula>"Under development"</formula>
    </cfRule>
    <cfRule type="cellIs" dxfId="441" priority="209" operator="between">
      <formula>0.6</formula>
      <formula>0.79999</formula>
    </cfRule>
    <cfRule type="containsBlanks" dxfId="440" priority="205">
      <formula>LEN(TRIM(F125))=0</formula>
    </cfRule>
  </conditionalFormatting>
  <conditionalFormatting sqref="F151">
    <cfRule type="cellIs" dxfId="439" priority="198" operator="between">
      <formula>0.2</formula>
      <formula>0.399999</formula>
    </cfRule>
    <cfRule type="cellIs" dxfId="438" priority="199" operator="between">
      <formula>0.4</formula>
      <formula>0.5999999</formula>
    </cfRule>
    <cfRule type="cellIs" dxfId="437" priority="200" operator="between">
      <formula>0.6</formula>
      <formula>0.79999</formula>
    </cfRule>
    <cfRule type="cellIs" dxfId="436" priority="201" operator="between">
      <formula>0.8</formula>
      <formula>0.99999</formula>
    </cfRule>
    <cfRule type="cellIs" dxfId="435" priority="202" operator="equal">
      <formula>1</formula>
    </cfRule>
    <cfRule type="cellIs" dxfId="434" priority="204" operator="equal">
      <formula>"Under development"</formula>
    </cfRule>
    <cfRule type="containsBlanks" dxfId="433" priority="196">
      <formula>LEN(TRIM(F151))=0</formula>
    </cfRule>
    <cfRule type="cellIs" dxfId="432" priority="197" operator="between">
      <formula>0</formula>
      <formula>0.19999</formula>
    </cfRule>
    <cfRule type="cellIs" dxfId="431" priority="203" operator="equal">
      <formula>"Not applicable"</formula>
    </cfRule>
  </conditionalFormatting>
  <conditionalFormatting sqref="F152 H152 J152 F160 H160 J160">
    <cfRule type="cellIs" dxfId="430" priority="483" operator="equal">
      <formula>"Not relevant"</formula>
    </cfRule>
    <cfRule type="cellIs" dxfId="429" priority="484" operator="equal">
      <formula>"Not assessed"</formula>
    </cfRule>
  </conditionalFormatting>
  <conditionalFormatting sqref="F153:F159 H153:H159 J153:J159">
    <cfRule type="cellIs" dxfId="428" priority="172" operator="between">
      <formula>0.4</formula>
      <formula>0.5999999</formula>
    </cfRule>
    <cfRule type="cellIs" dxfId="427" priority="176" operator="equal">
      <formula>"Not applicable"</formula>
    </cfRule>
    <cfRule type="cellIs" dxfId="426" priority="173" operator="between">
      <formula>0.6</formula>
      <formula>0.79999</formula>
    </cfRule>
    <cfRule type="cellIs" dxfId="425" priority="175" operator="equal">
      <formula>1</formula>
    </cfRule>
    <cfRule type="cellIs" dxfId="424" priority="174" operator="between">
      <formula>0.8</formula>
      <formula>0.99999</formula>
    </cfRule>
    <cfRule type="cellIs" dxfId="423" priority="177" operator="equal">
      <formula>"Under development"</formula>
    </cfRule>
    <cfRule type="containsBlanks" dxfId="422" priority="169">
      <formula>LEN(TRIM(F153))=0</formula>
    </cfRule>
    <cfRule type="cellIs" dxfId="421" priority="170" operator="between">
      <formula>0</formula>
      <formula>0.19999</formula>
    </cfRule>
    <cfRule type="cellIs" dxfId="420" priority="171" operator="between">
      <formula>0.2</formula>
      <formula>0.399999</formula>
    </cfRule>
  </conditionalFormatting>
  <conditionalFormatting sqref="J160 F160 H160">
    <cfRule type="colorScale" priority="485">
      <colorScale>
        <cfvo type="min"/>
        <cfvo type="percentile" val="50"/>
        <cfvo type="max"/>
        <color rgb="FFF8696B"/>
        <color rgb="FFFFEB84"/>
        <color rgb="FF63BE7B"/>
      </colorScale>
    </cfRule>
  </conditionalFormatting>
  <conditionalFormatting sqref="F162">
    <cfRule type="cellIs" dxfId="419" priority="163" operator="between">
      <formula>0.4</formula>
      <formula>0.5999999</formula>
    </cfRule>
    <cfRule type="cellIs" dxfId="418" priority="162" operator="between">
      <formula>0.2</formula>
      <formula>0.399999</formula>
    </cfRule>
    <cfRule type="cellIs" dxfId="417" priority="161" operator="between">
      <formula>0</formula>
      <formula>0.19999</formula>
    </cfRule>
    <cfRule type="containsBlanks" dxfId="416" priority="160">
      <formula>LEN(TRIM(F162))=0</formula>
    </cfRule>
    <cfRule type="cellIs" dxfId="415" priority="168" operator="equal">
      <formula>"Under development"</formula>
    </cfRule>
    <cfRule type="cellIs" dxfId="414" priority="167" operator="equal">
      <formula>"Not applicable"</formula>
    </cfRule>
    <cfRule type="cellIs" dxfId="413" priority="165" operator="between">
      <formula>0.8</formula>
      <formula>0.99999</formula>
    </cfRule>
    <cfRule type="cellIs" dxfId="412" priority="166" operator="equal">
      <formula>1</formula>
    </cfRule>
    <cfRule type="cellIs" dxfId="411" priority="164" operator="between">
      <formula>0.6</formula>
      <formula>0.79999</formula>
    </cfRule>
  </conditionalFormatting>
  <conditionalFormatting sqref="F163 H163 J163 F173 H173 J173">
    <cfRule type="cellIs" dxfId="410" priority="489" operator="equal">
      <formula>"Not relevant"</formula>
    </cfRule>
    <cfRule type="cellIs" dxfId="409" priority="490" operator="equal">
      <formula>"Not assessed"</formula>
    </cfRule>
  </conditionalFormatting>
  <conditionalFormatting sqref="F164:F172 H164:H172 J164:J172">
    <cfRule type="cellIs" dxfId="408" priority="141" operator="equal">
      <formula>"Under development"</formula>
    </cfRule>
    <cfRule type="containsBlanks" dxfId="407" priority="133">
      <formula>LEN(TRIM(F164))=0</formula>
    </cfRule>
    <cfRule type="cellIs" dxfId="406" priority="140" operator="equal">
      <formula>"Not applicable"</formula>
    </cfRule>
    <cfRule type="cellIs" dxfId="405" priority="139" operator="equal">
      <formula>1</formula>
    </cfRule>
    <cfRule type="cellIs" dxfId="404" priority="138" operator="between">
      <formula>0.8</formula>
      <formula>0.99999</formula>
    </cfRule>
    <cfRule type="cellIs" dxfId="403" priority="137" operator="between">
      <formula>0.6</formula>
      <formula>0.79999</formula>
    </cfRule>
    <cfRule type="cellIs" dxfId="402" priority="136" operator="between">
      <formula>0.4</formula>
      <formula>0.5999999</formula>
    </cfRule>
    <cfRule type="cellIs" dxfId="401" priority="135" operator="between">
      <formula>0.2</formula>
      <formula>0.399999</formula>
    </cfRule>
    <cfRule type="cellIs" dxfId="400" priority="134" operator="between">
      <formula>0</formula>
      <formula>0.19999</formula>
    </cfRule>
  </conditionalFormatting>
  <conditionalFormatting sqref="J173 F173 H173">
    <cfRule type="colorScale" priority="491">
      <colorScale>
        <cfvo type="min"/>
        <cfvo type="percentile" val="50"/>
        <cfvo type="max"/>
        <color rgb="FFF8696B"/>
        <color rgb="FFFFEB84"/>
        <color rgb="FF63BE7B"/>
      </colorScale>
    </cfRule>
  </conditionalFormatting>
  <conditionalFormatting sqref="F175">
    <cfRule type="cellIs" dxfId="399" priority="130" operator="equal">
      <formula>1</formula>
    </cfRule>
    <cfRule type="cellIs" dxfId="398" priority="132" operator="equal">
      <formula>"Under development"</formula>
    </cfRule>
    <cfRule type="cellIs" dxfId="397" priority="131" operator="equal">
      <formula>"Not applicable"</formula>
    </cfRule>
    <cfRule type="cellIs" dxfId="396" priority="129" operator="between">
      <formula>0.8</formula>
      <formula>0.99999</formula>
    </cfRule>
    <cfRule type="cellIs" dxfId="395" priority="128" operator="between">
      <formula>0.6</formula>
      <formula>0.79999</formula>
    </cfRule>
    <cfRule type="cellIs" dxfId="394" priority="127" operator="between">
      <formula>0.4</formula>
      <formula>0.5999999</formula>
    </cfRule>
    <cfRule type="cellIs" dxfId="393" priority="126" operator="between">
      <formula>0.2</formula>
      <formula>0.399999</formula>
    </cfRule>
    <cfRule type="cellIs" dxfId="392" priority="125" operator="between">
      <formula>0</formula>
      <formula>0.19999</formula>
    </cfRule>
    <cfRule type="containsBlanks" dxfId="391" priority="124">
      <formula>LEN(TRIM(F175))=0</formula>
    </cfRule>
  </conditionalFormatting>
  <conditionalFormatting sqref="F177:F194 H177:H194 J177:J194">
    <cfRule type="cellIs" dxfId="390" priority="100" operator="between">
      <formula>0.4</formula>
      <formula>0.5999999</formula>
    </cfRule>
    <cfRule type="cellIs" dxfId="389" priority="99" operator="between">
      <formula>0.2</formula>
      <formula>0.399999</formula>
    </cfRule>
    <cfRule type="cellIs" dxfId="388" priority="98" operator="between">
      <formula>0</formula>
      <formula>0.19999</formula>
    </cfRule>
    <cfRule type="containsBlanks" dxfId="387" priority="97">
      <formula>LEN(TRIM(F177))=0</formula>
    </cfRule>
    <cfRule type="cellIs" dxfId="386" priority="102" operator="between">
      <formula>0.8</formula>
      <formula>0.99999</formula>
    </cfRule>
    <cfRule type="cellIs" dxfId="385" priority="105" operator="equal">
      <formula>"Under development"</formula>
    </cfRule>
    <cfRule type="cellIs" dxfId="384" priority="104" operator="equal">
      <formula>"Not applicable"</formula>
    </cfRule>
    <cfRule type="cellIs" dxfId="383" priority="103" operator="equal">
      <formula>1</formula>
    </cfRule>
    <cfRule type="cellIs" dxfId="382" priority="101" operator="between">
      <formula>0.6</formula>
      <formula>0.79999</formula>
    </cfRule>
  </conditionalFormatting>
  <conditionalFormatting sqref="F197">
    <cfRule type="containsBlanks" dxfId="381" priority="88">
      <formula>LEN(TRIM(F197))=0</formula>
    </cfRule>
    <cfRule type="cellIs" dxfId="380" priority="91" operator="between">
      <formula>0.4</formula>
      <formula>0.5999999</formula>
    </cfRule>
    <cfRule type="cellIs" dxfId="379" priority="92" operator="between">
      <formula>0.6</formula>
      <formula>0.79999</formula>
    </cfRule>
    <cfRule type="cellIs" dxfId="378" priority="93" operator="between">
      <formula>0.8</formula>
      <formula>0.99999</formula>
    </cfRule>
    <cfRule type="cellIs" dxfId="377" priority="94" operator="equal">
      <formula>1</formula>
    </cfRule>
    <cfRule type="cellIs" dxfId="376" priority="96" operator="equal">
      <formula>"Under development"</formula>
    </cfRule>
    <cfRule type="cellIs" dxfId="375" priority="89" operator="between">
      <formula>0</formula>
      <formula>0.19999</formula>
    </cfRule>
    <cfRule type="cellIs" dxfId="374" priority="95" operator="equal">
      <formula>"Not applicable"</formula>
    </cfRule>
    <cfRule type="cellIs" dxfId="373" priority="90" operator="between">
      <formula>0.2</formula>
      <formula>0.399999</formula>
    </cfRule>
  </conditionalFormatting>
  <conditionalFormatting sqref="F199:F232 H199:H232 J199:J232">
    <cfRule type="cellIs" dxfId="372" priority="63" operator="between">
      <formula>0.2</formula>
      <formula>0.399999</formula>
    </cfRule>
    <cfRule type="cellIs" dxfId="371" priority="64" operator="between">
      <formula>0.4</formula>
      <formula>0.5999999</formula>
    </cfRule>
    <cfRule type="cellIs" dxfId="370" priority="65" operator="between">
      <formula>0.6</formula>
      <formula>0.79999</formula>
    </cfRule>
    <cfRule type="cellIs" dxfId="369" priority="66" operator="between">
      <formula>0.8</formula>
      <formula>0.99999</formula>
    </cfRule>
    <cfRule type="cellIs" dxfId="368" priority="67" operator="equal">
      <formula>1</formula>
    </cfRule>
    <cfRule type="cellIs" dxfId="367" priority="68" operator="equal">
      <formula>"Not applicable"</formula>
    </cfRule>
    <cfRule type="containsBlanks" dxfId="366" priority="61">
      <formula>LEN(TRIM(F199))=0</formula>
    </cfRule>
    <cfRule type="cellIs" dxfId="365" priority="69" operator="equal">
      <formula>"Under development"</formula>
    </cfRule>
    <cfRule type="cellIs" dxfId="364" priority="62" operator="between">
      <formula>0</formula>
      <formula>0.19999</formula>
    </cfRule>
  </conditionalFormatting>
  <conditionalFormatting sqref="F233:F234 H233:H234 J233:J234 F16 H16 J16 F19 H19 J19 F26 H26 J26 F29 H29 J29 F37 H37 J37 F50 H50 J50 F121 H121 J121 F176 H176 J176 F195 H195 J195 F198 H198 J198">
    <cfRule type="cellIs" dxfId="363" priority="455" operator="equal">
      <formula>"Not relevant"</formula>
    </cfRule>
    <cfRule type="cellIs" dxfId="362" priority="456" operator="equal">
      <formula>"Not assessed"</formula>
    </cfRule>
  </conditionalFormatting>
  <conditionalFormatting sqref="F233:F234 J233:J234 H233:H234">
    <cfRule type="colorScale" priority="451">
      <colorScale>
        <cfvo type="min"/>
        <cfvo type="percentile" val="50"/>
        <cfvo type="max"/>
        <color rgb="FFF8696B"/>
        <color rgb="FFFFEB84"/>
        <color rgb="FF63BE7B"/>
      </colorScale>
    </cfRule>
  </conditionalFormatting>
  <conditionalFormatting sqref="F235">
    <cfRule type="cellIs" dxfId="361" priority="57" operator="between">
      <formula>0.8</formula>
      <formula>0.99999</formula>
    </cfRule>
    <cfRule type="cellIs" dxfId="360" priority="56" operator="between">
      <formula>0.6</formula>
      <formula>0.79999</formula>
    </cfRule>
    <cfRule type="cellIs" dxfId="359" priority="54" operator="between">
      <formula>0.2</formula>
      <formula>0.399999</formula>
    </cfRule>
    <cfRule type="cellIs" dxfId="358" priority="53" operator="between">
      <formula>0</formula>
      <formula>0.19999</formula>
    </cfRule>
    <cfRule type="containsBlanks" dxfId="357" priority="52">
      <formula>LEN(TRIM(F235))=0</formula>
    </cfRule>
    <cfRule type="cellIs" dxfId="356" priority="58" operator="equal">
      <formula>1</formula>
    </cfRule>
    <cfRule type="cellIs" dxfId="355" priority="59" operator="equal">
      <formula>"Not applicable"</formula>
    </cfRule>
    <cfRule type="cellIs" dxfId="354" priority="60" operator="equal">
      <formula>"Under development"</formula>
    </cfRule>
    <cfRule type="cellIs" dxfId="353" priority="55" operator="between">
      <formula>0.4</formula>
      <formula>0.5999999</formula>
    </cfRule>
  </conditionalFormatting>
  <conditionalFormatting sqref="F237:F247 H237:H247 J237:J247">
    <cfRule type="cellIs" dxfId="352" priority="30" operator="between">
      <formula>0.8</formula>
      <formula>0.99999</formula>
    </cfRule>
    <cfRule type="cellIs" dxfId="351" priority="29" operator="between">
      <formula>0.6</formula>
      <formula>0.79999</formula>
    </cfRule>
    <cfRule type="cellIs" dxfId="350" priority="27" operator="between">
      <formula>0.2</formula>
      <formula>0.399999</formula>
    </cfRule>
    <cfRule type="cellIs" dxfId="349" priority="26" operator="between">
      <formula>0</formula>
      <formula>0.19999</formula>
    </cfRule>
    <cfRule type="containsBlanks" dxfId="348" priority="25">
      <formula>LEN(TRIM(F237))=0</formula>
    </cfRule>
    <cfRule type="cellIs" dxfId="347" priority="28" operator="between">
      <formula>0.4</formula>
      <formula>0.5999999</formula>
    </cfRule>
    <cfRule type="cellIs" dxfId="346" priority="31" operator="equal">
      <formula>1</formula>
    </cfRule>
  </conditionalFormatting>
  <conditionalFormatting sqref="F248 H248 J248">
    <cfRule type="cellIs" dxfId="345" priority="446" operator="equal">
      <formula>"Not assessed"</formula>
    </cfRule>
    <cfRule type="cellIs" dxfId="344" priority="445" operator="equal">
      <formula>"Not relevant"</formula>
    </cfRule>
  </conditionalFormatting>
  <conditionalFormatting sqref="J248 F248 H248">
    <cfRule type="colorScale" priority="444">
      <colorScale>
        <cfvo type="min"/>
        <cfvo type="percentile" val="50"/>
        <cfvo type="max"/>
        <color rgb="FFF8696B"/>
        <color rgb="FFFFEB84"/>
        <color rgb="FF63BE7B"/>
      </colorScale>
    </cfRule>
  </conditionalFormatting>
  <conditionalFormatting sqref="H6">
    <cfRule type="cellIs" dxfId="343" priority="404" operator="between">
      <formula>0.8</formula>
      <formula>0.99999</formula>
    </cfRule>
    <cfRule type="cellIs" dxfId="342" priority="401" operator="between">
      <formula>0.2</formula>
      <formula>0.399999</formula>
    </cfRule>
    <cfRule type="cellIs" dxfId="341" priority="405" operator="equal">
      <formula>1</formula>
    </cfRule>
    <cfRule type="cellIs" dxfId="340" priority="403" operator="between">
      <formula>0.6</formula>
      <formula>0.79999</formula>
    </cfRule>
    <cfRule type="cellIs" dxfId="339" priority="402" operator="between">
      <formula>0.4</formula>
      <formula>0.5999999</formula>
    </cfRule>
    <cfRule type="cellIs" dxfId="338" priority="400" operator="between">
      <formula>0</formula>
      <formula>0.19999</formula>
    </cfRule>
  </conditionalFormatting>
  <conditionalFormatting sqref="H8">
    <cfRule type="cellIs" dxfId="337" priority="8" operator="between">
      <formula>0.2</formula>
      <formula>0.399999</formula>
    </cfRule>
    <cfRule type="cellIs" dxfId="336" priority="10" operator="between">
      <formula>0.6</formula>
      <formula>0.79999</formula>
    </cfRule>
    <cfRule type="cellIs" dxfId="335" priority="11" operator="between">
      <formula>0.8</formula>
      <formula>0.99999</formula>
    </cfRule>
    <cfRule type="cellIs" dxfId="334" priority="9" operator="between">
      <formula>0.4</formula>
      <formula>0.5999999</formula>
    </cfRule>
    <cfRule type="cellIs" dxfId="333" priority="12" operator="equal">
      <formula>1</formula>
    </cfRule>
    <cfRule type="cellIs" dxfId="332" priority="7" operator="between">
      <formula>0</formula>
      <formula>0.19999</formula>
    </cfRule>
  </conditionalFormatting>
  <conditionalFormatting sqref="H18">
    <cfRule type="cellIs" dxfId="331" priority="370" operator="between">
      <formula>0.4</formula>
      <formula>0.5999999</formula>
    </cfRule>
    <cfRule type="cellIs" dxfId="330" priority="369" operator="between">
      <formula>0.2</formula>
      <formula>0.399999</formula>
    </cfRule>
    <cfRule type="cellIs" dxfId="329" priority="371" operator="between">
      <formula>0.6</formula>
      <formula>0.79999</formula>
    </cfRule>
    <cfRule type="cellIs" dxfId="328" priority="372" operator="between">
      <formula>0.8</formula>
      <formula>0.99999</formula>
    </cfRule>
    <cfRule type="containsBlanks" dxfId="327" priority="367">
      <formula>LEN(TRIM(H18))=0</formula>
    </cfRule>
    <cfRule type="cellIs" dxfId="326" priority="368" operator="between">
      <formula>0</formula>
      <formula>0.19999</formula>
    </cfRule>
    <cfRule type="cellIs" dxfId="325" priority="373" operator="equal">
      <formula>1</formula>
    </cfRule>
    <cfRule type="cellIs" dxfId="324" priority="374" operator="equal">
      <formula>"Not applicable"</formula>
    </cfRule>
    <cfRule type="cellIs" dxfId="323" priority="375" operator="equal">
      <formula>"Under development"</formula>
    </cfRule>
  </conditionalFormatting>
  <conditionalFormatting sqref="H28">
    <cfRule type="cellIs" dxfId="322" priority="325" operator="between">
      <formula>0.4</formula>
      <formula>0.5999999</formula>
    </cfRule>
    <cfRule type="cellIs" dxfId="321" priority="324" operator="between">
      <formula>0.2</formula>
      <formula>0.399999</formula>
    </cfRule>
    <cfRule type="cellIs" dxfId="320" priority="323" operator="between">
      <formula>0</formula>
      <formula>0.19999</formula>
    </cfRule>
    <cfRule type="containsBlanks" dxfId="319" priority="322">
      <formula>LEN(TRIM(H28))=0</formula>
    </cfRule>
    <cfRule type="cellIs" dxfId="318" priority="329" operator="equal">
      <formula>"Not applicable"</formula>
    </cfRule>
    <cfRule type="cellIs" dxfId="317" priority="327" operator="between">
      <formula>0.8</formula>
      <formula>0.99999</formula>
    </cfRule>
    <cfRule type="cellIs" dxfId="316" priority="328" operator="equal">
      <formula>1</formula>
    </cfRule>
    <cfRule type="cellIs" dxfId="315" priority="326" operator="between">
      <formula>0.6</formula>
      <formula>0.79999</formula>
    </cfRule>
    <cfRule type="cellIs" dxfId="314" priority="330" operator="equal">
      <formula>"Under development"</formula>
    </cfRule>
  </conditionalFormatting>
  <conditionalFormatting sqref="H39">
    <cfRule type="cellIs" dxfId="313" priority="303" operator="equal">
      <formula>"Under development"</formula>
    </cfRule>
    <cfRule type="cellIs" dxfId="312" priority="297" operator="between">
      <formula>0.2</formula>
      <formula>0.399999</formula>
    </cfRule>
    <cfRule type="containsBlanks" dxfId="311" priority="295">
      <formula>LEN(TRIM(H39))=0</formula>
    </cfRule>
    <cfRule type="cellIs" dxfId="310" priority="296" operator="between">
      <formula>0</formula>
      <formula>0.19999</formula>
    </cfRule>
    <cfRule type="cellIs" dxfId="309" priority="298" operator="between">
      <formula>0.4</formula>
      <formula>0.5999999</formula>
    </cfRule>
    <cfRule type="cellIs" dxfId="308" priority="299" operator="between">
      <formula>0.6</formula>
      <formula>0.79999</formula>
    </cfRule>
    <cfRule type="cellIs" dxfId="307" priority="300" operator="between">
      <formula>0.8</formula>
      <formula>0.99999</formula>
    </cfRule>
    <cfRule type="cellIs" dxfId="306" priority="301" operator="equal">
      <formula>1</formula>
    </cfRule>
    <cfRule type="cellIs" dxfId="305" priority="302" operator="equal">
      <formula>"Not applicable"</formula>
    </cfRule>
  </conditionalFormatting>
  <conditionalFormatting sqref="H49">
    <cfRule type="cellIs" dxfId="304" priority="264" operator="between">
      <formula>0.8</formula>
      <formula>0.99999</formula>
    </cfRule>
    <cfRule type="cellIs" dxfId="303" priority="267" operator="equal">
      <formula>"Under development"</formula>
    </cfRule>
    <cfRule type="cellIs" dxfId="302" priority="266" operator="equal">
      <formula>"Not applicable"</formula>
    </cfRule>
    <cfRule type="cellIs" dxfId="301" priority="265" operator="equal">
      <formula>1</formula>
    </cfRule>
    <cfRule type="cellIs" dxfId="300" priority="263" operator="between">
      <formula>0.6</formula>
      <formula>0.79999</formula>
    </cfRule>
    <cfRule type="cellIs" dxfId="299" priority="262" operator="between">
      <formula>0.4</formula>
      <formula>0.5999999</formula>
    </cfRule>
    <cfRule type="cellIs" dxfId="298" priority="261" operator="between">
      <formula>0.2</formula>
      <formula>0.399999</formula>
    </cfRule>
    <cfRule type="cellIs" dxfId="297" priority="260" operator="between">
      <formula>0</formula>
      <formula>0.19999</formula>
    </cfRule>
    <cfRule type="containsBlanks" dxfId="296" priority="259">
      <formula>LEN(TRIM(H49))=0</formula>
    </cfRule>
  </conditionalFormatting>
  <conditionalFormatting sqref="H123">
    <cfRule type="cellIs" dxfId="295" priority="225" operator="between">
      <formula>0.2</formula>
      <formula>0.399999</formula>
    </cfRule>
    <cfRule type="cellIs" dxfId="294" priority="226" operator="between">
      <formula>0.4</formula>
      <formula>0.5999999</formula>
    </cfRule>
    <cfRule type="cellIs" dxfId="293" priority="227" operator="between">
      <formula>0.6</formula>
      <formula>0.79999</formula>
    </cfRule>
    <cfRule type="cellIs" dxfId="292" priority="228" operator="between">
      <formula>0.8</formula>
      <formula>0.99999</formula>
    </cfRule>
    <cfRule type="cellIs" dxfId="291" priority="224" operator="between">
      <formula>0</formula>
      <formula>0.19999</formula>
    </cfRule>
    <cfRule type="cellIs" dxfId="290" priority="229" operator="equal">
      <formula>1</formula>
    </cfRule>
    <cfRule type="cellIs" dxfId="289" priority="230" operator="equal">
      <formula>"Not applicable"</formula>
    </cfRule>
    <cfRule type="cellIs" dxfId="288" priority="231" operator="equal">
      <formula>"Under development"</formula>
    </cfRule>
    <cfRule type="containsBlanks" dxfId="287" priority="223">
      <formula>LEN(TRIM(H123))=0</formula>
    </cfRule>
  </conditionalFormatting>
  <conditionalFormatting sqref="H151">
    <cfRule type="cellIs" dxfId="286" priority="191" operator="between">
      <formula>0.6</formula>
      <formula>0.79999</formula>
    </cfRule>
    <cfRule type="cellIs" dxfId="285" priority="192" operator="between">
      <formula>0.8</formula>
      <formula>0.99999</formula>
    </cfRule>
    <cfRule type="cellIs" dxfId="284" priority="193" operator="equal">
      <formula>1</formula>
    </cfRule>
    <cfRule type="cellIs" dxfId="283" priority="194" operator="equal">
      <formula>"Not applicable"</formula>
    </cfRule>
    <cfRule type="cellIs" dxfId="282" priority="195" operator="equal">
      <formula>"Under development"</formula>
    </cfRule>
    <cfRule type="containsBlanks" dxfId="281" priority="187">
      <formula>LEN(TRIM(H151))=0</formula>
    </cfRule>
    <cfRule type="cellIs" dxfId="280" priority="188" operator="between">
      <formula>0</formula>
      <formula>0.19999</formula>
    </cfRule>
    <cfRule type="cellIs" dxfId="279" priority="189" operator="between">
      <formula>0.2</formula>
      <formula>0.399999</formula>
    </cfRule>
    <cfRule type="cellIs" dxfId="278" priority="190" operator="between">
      <formula>0.4</formula>
      <formula>0.5999999</formula>
    </cfRule>
  </conditionalFormatting>
  <conditionalFormatting sqref="H162">
    <cfRule type="cellIs" dxfId="277" priority="159" operator="equal">
      <formula>"Under development"</formula>
    </cfRule>
    <cfRule type="cellIs" dxfId="276" priority="158" operator="equal">
      <formula>"Not applicable"</formula>
    </cfRule>
    <cfRule type="cellIs" dxfId="275" priority="157" operator="equal">
      <formula>1</formula>
    </cfRule>
    <cfRule type="cellIs" dxfId="274" priority="152" operator="between">
      <formula>0</formula>
      <formula>0.19999</formula>
    </cfRule>
    <cfRule type="containsBlanks" dxfId="273" priority="151">
      <formula>LEN(TRIM(H162))=0</formula>
    </cfRule>
    <cfRule type="cellIs" dxfId="272" priority="156" operator="between">
      <formula>0.8</formula>
      <formula>0.99999</formula>
    </cfRule>
    <cfRule type="cellIs" dxfId="271" priority="155" operator="between">
      <formula>0.6</formula>
      <formula>0.79999</formula>
    </cfRule>
    <cfRule type="cellIs" dxfId="270" priority="154" operator="between">
      <formula>0.4</formula>
      <formula>0.5999999</formula>
    </cfRule>
    <cfRule type="cellIs" dxfId="269" priority="153" operator="between">
      <formula>0.2</formula>
      <formula>0.399999</formula>
    </cfRule>
  </conditionalFormatting>
  <conditionalFormatting sqref="H175">
    <cfRule type="cellIs" dxfId="268" priority="118" operator="between">
      <formula>0.4</formula>
      <formula>0.5999999</formula>
    </cfRule>
    <cfRule type="cellIs" dxfId="267" priority="116" operator="between">
      <formula>0</formula>
      <formula>0.19999</formula>
    </cfRule>
    <cfRule type="containsBlanks" dxfId="266" priority="115">
      <formula>LEN(TRIM(H175))=0</formula>
    </cfRule>
    <cfRule type="cellIs" dxfId="265" priority="122" operator="equal">
      <formula>"Not applicable"</formula>
    </cfRule>
    <cfRule type="cellIs" dxfId="264" priority="119" operator="between">
      <formula>0.6</formula>
      <formula>0.79999</formula>
    </cfRule>
    <cfRule type="cellIs" dxfId="263" priority="121" operator="equal">
      <formula>1</formula>
    </cfRule>
    <cfRule type="cellIs" dxfId="262" priority="120" operator="between">
      <formula>0.8</formula>
      <formula>0.99999</formula>
    </cfRule>
    <cfRule type="cellIs" dxfId="261" priority="117" operator="between">
      <formula>0.2</formula>
      <formula>0.399999</formula>
    </cfRule>
    <cfRule type="cellIs" dxfId="260" priority="123" operator="equal">
      <formula>"Under development"</formula>
    </cfRule>
  </conditionalFormatting>
  <conditionalFormatting sqref="H197">
    <cfRule type="cellIs" dxfId="259" priority="87" operator="equal">
      <formula>"Under development"</formula>
    </cfRule>
    <cfRule type="cellIs" dxfId="258" priority="86" operator="equal">
      <formula>"Not applicable"</formula>
    </cfRule>
    <cfRule type="cellIs" dxfId="257" priority="85" operator="equal">
      <formula>1</formula>
    </cfRule>
    <cfRule type="cellIs" dxfId="256" priority="84" operator="between">
      <formula>0.8</formula>
      <formula>0.99999</formula>
    </cfRule>
    <cfRule type="cellIs" dxfId="255" priority="83" operator="between">
      <formula>0.6</formula>
      <formula>0.79999</formula>
    </cfRule>
    <cfRule type="cellIs" dxfId="254" priority="82" operator="between">
      <formula>0.4</formula>
      <formula>0.5999999</formula>
    </cfRule>
    <cfRule type="cellIs" dxfId="253" priority="81" operator="between">
      <formula>0.2</formula>
      <formula>0.399999</formula>
    </cfRule>
    <cfRule type="cellIs" dxfId="252" priority="80" operator="between">
      <formula>0</formula>
      <formula>0.19999</formula>
    </cfRule>
    <cfRule type="containsBlanks" dxfId="251" priority="79">
      <formula>LEN(TRIM(H197))=0</formula>
    </cfRule>
  </conditionalFormatting>
  <conditionalFormatting sqref="H235">
    <cfRule type="containsBlanks" dxfId="250" priority="43">
      <formula>LEN(TRIM(H235))=0</formula>
    </cfRule>
    <cfRule type="cellIs" dxfId="249" priority="44" operator="between">
      <formula>0</formula>
      <formula>0.19999</formula>
    </cfRule>
    <cfRule type="cellIs" dxfId="248" priority="45" operator="between">
      <formula>0.2</formula>
      <formula>0.399999</formula>
    </cfRule>
    <cfRule type="cellIs" dxfId="247" priority="46" operator="between">
      <formula>0.4</formula>
      <formula>0.5999999</formula>
    </cfRule>
    <cfRule type="cellIs" dxfId="246" priority="47" operator="between">
      <formula>0.6</formula>
      <formula>0.79999</formula>
    </cfRule>
    <cfRule type="cellIs" dxfId="245" priority="48" operator="between">
      <formula>0.8</formula>
      <formula>0.99999</formula>
    </cfRule>
    <cfRule type="cellIs" dxfId="244" priority="49" operator="equal">
      <formula>1</formula>
    </cfRule>
    <cfRule type="cellIs" dxfId="243" priority="51" operator="equal">
      <formula>"Under development"</formula>
    </cfRule>
    <cfRule type="cellIs" dxfId="242" priority="50" operator="equal">
      <formula>"Not applicable"</formula>
    </cfRule>
  </conditionalFormatting>
  <conditionalFormatting sqref="J6">
    <cfRule type="cellIs" dxfId="241" priority="399" operator="equal">
      <formula>1</formula>
    </cfRule>
    <cfRule type="cellIs" dxfId="240" priority="394" operator="between">
      <formula>0</formula>
      <formula>0.19999</formula>
    </cfRule>
    <cfRule type="cellIs" dxfId="239" priority="398" operator="between">
      <formula>0.8</formula>
      <formula>0.99999</formula>
    </cfRule>
    <cfRule type="cellIs" dxfId="238" priority="397" operator="between">
      <formula>0.6</formula>
      <formula>0.79999</formula>
    </cfRule>
    <cfRule type="cellIs" dxfId="237" priority="396" operator="between">
      <formula>0.4</formula>
      <formula>0.5999999</formula>
    </cfRule>
    <cfRule type="cellIs" dxfId="236" priority="395" operator="between">
      <formula>0.2</formula>
      <formula>0.399999</formula>
    </cfRule>
  </conditionalFormatting>
  <conditionalFormatting sqref="J8">
    <cfRule type="cellIs" dxfId="235" priority="1" operator="between">
      <formula>0</formula>
      <formula>0.19999</formula>
    </cfRule>
    <cfRule type="cellIs" dxfId="234" priority="4" operator="between">
      <formula>0.6</formula>
      <formula>0.79999</formula>
    </cfRule>
    <cfRule type="cellIs" dxfId="233" priority="5" operator="between">
      <formula>0.8</formula>
      <formula>0.99999</formula>
    </cfRule>
    <cfRule type="cellIs" dxfId="232" priority="6" operator="equal">
      <formula>1</formula>
    </cfRule>
    <cfRule type="cellIs" dxfId="231" priority="3" operator="between">
      <formula>0.4</formula>
      <formula>0.5999999</formula>
    </cfRule>
    <cfRule type="cellIs" dxfId="230" priority="2" operator="between">
      <formula>0.2</formula>
      <formula>0.399999</formula>
    </cfRule>
  </conditionalFormatting>
  <conditionalFormatting sqref="J18">
    <cfRule type="cellIs" dxfId="229" priority="366" operator="equal">
      <formula>"Under development"</formula>
    </cfRule>
    <cfRule type="cellIs" dxfId="228" priority="365" operator="equal">
      <formula>"Not applicable"</formula>
    </cfRule>
    <cfRule type="cellIs" dxfId="227" priority="363" operator="between">
      <formula>0.8</formula>
      <formula>0.99999</formula>
    </cfRule>
    <cfRule type="cellIs" dxfId="226" priority="362" operator="between">
      <formula>0.6</formula>
      <formula>0.79999</formula>
    </cfRule>
    <cfRule type="cellIs" dxfId="225" priority="361" operator="between">
      <formula>0.4</formula>
      <formula>0.5999999</formula>
    </cfRule>
    <cfRule type="cellIs" dxfId="224" priority="364" operator="equal">
      <formula>1</formula>
    </cfRule>
    <cfRule type="cellIs" dxfId="223" priority="360" operator="between">
      <formula>0.2</formula>
      <formula>0.399999</formula>
    </cfRule>
    <cfRule type="cellIs" dxfId="222" priority="359" operator="between">
      <formula>0</formula>
      <formula>0.19999</formula>
    </cfRule>
    <cfRule type="containsBlanks" dxfId="221" priority="358">
      <formula>LEN(TRIM(J18))=0</formula>
    </cfRule>
  </conditionalFormatting>
  <conditionalFormatting sqref="J28">
    <cfRule type="containsBlanks" dxfId="220" priority="313">
      <formula>LEN(TRIM(J28))=0</formula>
    </cfRule>
    <cfRule type="cellIs" dxfId="219" priority="315" operator="between">
      <formula>0.2</formula>
      <formula>0.399999</formula>
    </cfRule>
    <cfRule type="cellIs" dxfId="218" priority="316" operator="between">
      <formula>0.4</formula>
      <formula>0.5999999</formula>
    </cfRule>
    <cfRule type="cellIs" dxfId="217" priority="317" operator="between">
      <formula>0.6</formula>
      <formula>0.79999</formula>
    </cfRule>
    <cfRule type="cellIs" dxfId="216" priority="321" operator="equal">
      <formula>"Under development"</formula>
    </cfRule>
    <cfRule type="cellIs" dxfId="215" priority="320" operator="equal">
      <formula>"Not applicable"</formula>
    </cfRule>
    <cfRule type="cellIs" dxfId="214" priority="319" operator="equal">
      <formula>1</formula>
    </cfRule>
    <cfRule type="cellIs" dxfId="213" priority="318" operator="between">
      <formula>0.8</formula>
      <formula>0.99999</formula>
    </cfRule>
    <cfRule type="cellIs" dxfId="212" priority="314" operator="between">
      <formula>0</formula>
      <formula>0.19999</formula>
    </cfRule>
  </conditionalFormatting>
  <conditionalFormatting sqref="J39">
    <cfRule type="cellIs" dxfId="211" priority="289" operator="between">
      <formula>0.4</formula>
      <formula>0.5999999</formula>
    </cfRule>
    <cfRule type="containsBlanks" dxfId="210" priority="286">
      <formula>LEN(TRIM(J39))=0</formula>
    </cfRule>
    <cfRule type="cellIs" dxfId="209" priority="287" operator="between">
      <formula>0</formula>
      <formula>0.19999</formula>
    </cfRule>
    <cfRule type="cellIs" dxfId="208" priority="290" operator="between">
      <formula>0.6</formula>
      <formula>0.79999</formula>
    </cfRule>
    <cfRule type="cellIs" dxfId="207" priority="291" operator="between">
      <formula>0.8</formula>
      <formula>0.99999</formula>
    </cfRule>
    <cfRule type="cellIs" dxfId="206" priority="292" operator="equal">
      <formula>1</formula>
    </cfRule>
    <cfRule type="cellIs" dxfId="205" priority="293" operator="equal">
      <formula>"Not applicable"</formula>
    </cfRule>
    <cfRule type="cellIs" dxfId="204" priority="294" operator="equal">
      <formula>"Under development"</formula>
    </cfRule>
    <cfRule type="cellIs" dxfId="203" priority="288" operator="between">
      <formula>0.2</formula>
      <formula>0.399999</formula>
    </cfRule>
  </conditionalFormatting>
  <conditionalFormatting sqref="J49">
    <cfRule type="cellIs" dxfId="202" priority="258" operator="equal">
      <formula>"Under development"</formula>
    </cfRule>
    <cfRule type="cellIs" dxfId="201" priority="251" operator="between">
      <formula>0</formula>
      <formula>0.19999</formula>
    </cfRule>
    <cfRule type="cellIs" dxfId="200" priority="252" operator="between">
      <formula>0.2</formula>
      <formula>0.399999</formula>
    </cfRule>
    <cfRule type="cellIs" dxfId="199" priority="253" operator="between">
      <formula>0.4</formula>
      <formula>0.5999999</formula>
    </cfRule>
    <cfRule type="cellIs" dxfId="198" priority="254" operator="between">
      <formula>0.6</formula>
      <formula>0.79999</formula>
    </cfRule>
    <cfRule type="cellIs" dxfId="197" priority="255" operator="between">
      <formula>0.8</formula>
      <formula>0.99999</formula>
    </cfRule>
    <cfRule type="cellIs" dxfId="196" priority="256" operator="equal">
      <formula>1</formula>
    </cfRule>
    <cfRule type="cellIs" dxfId="195" priority="257" operator="equal">
      <formula>"Not applicable"</formula>
    </cfRule>
    <cfRule type="containsBlanks" dxfId="194" priority="250">
      <formula>LEN(TRIM(J49))=0</formula>
    </cfRule>
  </conditionalFormatting>
  <conditionalFormatting sqref="J123">
    <cfRule type="cellIs" dxfId="193" priority="215" operator="between">
      <formula>0</formula>
      <formula>0.19999</formula>
    </cfRule>
    <cfRule type="containsBlanks" dxfId="192" priority="214">
      <formula>LEN(TRIM(J123))=0</formula>
    </cfRule>
    <cfRule type="cellIs" dxfId="191" priority="219" operator="between">
      <formula>0.8</formula>
      <formula>0.99999</formula>
    </cfRule>
    <cfRule type="cellIs" dxfId="190" priority="221" operator="equal">
      <formula>"Not applicable"</formula>
    </cfRule>
    <cfRule type="cellIs" dxfId="189" priority="220" operator="equal">
      <formula>1</formula>
    </cfRule>
    <cfRule type="cellIs" dxfId="188" priority="222" operator="equal">
      <formula>"Under development"</formula>
    </cfRule>
    <cfRule type="cellIs" dxfId="187" priority="218" operator="between">
      <formula>0.6</formula>
      <formula>0.79999</formula>
    </cfRule>
    <cfRule type="cellIs" dxfId="186" priority="217" operator="between">
      <formula>0.4</formula>
      <formula>0.5999999</formula>
    </cfRule>
    <cfRule type="cellIs" dxfId="185" priority="216" operator="between">
      <formula>0.2</formula>
      <formula>0.399999</formula>
    </cfRule>
  </conditionalFormatting>
  <conditionalFormatting sqref="F149 J149 H149">
    <cfRule type="colorScale" priority="479">
      <colorScale>
        <cfvo type="min"/>
        <cfvo type="percentile" val="50"/>
        <cfvo type="max"/>
        <color rgb="FFF8696B"/>
        <color rgb="FFFFEB84"/>
        <color rgb="FF63BE7B"/>
      </colorScale>
    </cfRule>
  </conditionalFormatting>
  <conditionalFormatting sqref="J151">
    <cfRule type="containsBlanks" dxfId="184" priority="178">
      <formula>LEN(TRIM(J151))=0</formula>
    </cfRule>
    <cfRule type="cellIs" dxfId="183" priority="186" operator="equal">
      <formula>"Under development"</formula>
    </cfRule>
    <cfRule type="cellIs" dxfId="182" priority="185" operator="equal">
      <formula>"Not applicable"</formula>
    </cfRule>
    <cfRule type="cellIs" dxfId="181" priority="181" operator="between">
      <formula>0.4</formula>
      <formula>0.5999999</formula>
    </cfRule>
    <cfRule type="cellIs" dxfId="180" priority="182" operator="between">
      <formula>0.6</formula>
      <formula>0.79999</formula>
    </cfRule>
    <cfRule type="cellIs" dxfId="179" priority="183" operator="between">
      <formula>0.8</formula>
      <formula>0.99999</formula>
    </cfRule>
    <cfRule type="cellIs" dxfId="178" priority="184" operator="equal">
      <formula>1</formula>
    </cfRule>
    <cfRule type="cellIs" dxfId="177" priority="180" operator="between">
      <formula>0.2</formula>
      <formula>0.399999</formula>
    </cfRule>
    <cfRule type="cellIs" dxfId="176" priority="179" operator="between">
      <formula>0</formula>
      <formula>0.19999</formula>
    </cfRule>
  </conditionalFormatting>
  <conditionalFormatting sqref="J162">
    <cfRule type="containsBlanks" dxfId="175" priority="142">
      <formula>LEN(TRIM(J162))=0</formula>
    </cfRule>
    <cfRule type="cellIs" dxfId="174" priority="150" operator="equal">
      <formula>"Under development"</formula>
    </cfRule>
    <cfRule type="cellIs" dxfId="173" priority="144" operator="between">
      <formula>0.2</formula>
      <formula>0.399999</formula>
    </cfRule>
    <cfRule type="cellIs" dxfId="172" priority="148" operator="equal">
      <formula>1</formula>
    </cfRule>
    <cfRule type="cellIs" dxfId="171" priority="147" operator="between">
      <formula>0.8</formula>
      <formula>0.99999</formula>
    </cfRule>
    <cfRule type="cellIs" dxfId="170" priority="146" operator="between">
      <formula>0.6</formula>
      <formula>0.79999</formula>
    </cfRule>
    <cfRule type="cellIs" dxfId="169" priority="145" operator="between">
      <formula>0.4</formula>
      <formula>0.5999999</formula>
    </cfRule>
    <cfRule type="cellIs" dxfId="168" priority="143" operator="between">
      <formula>0</formula>
      <formula>0.19999</formula>
    </cfRule>
    <cfRule type="cellIs" dxfId="167" priority="149" operator="equal">
      <formula>"Not applicable"</formula>
    </cfRule>
  </conditionalFormatting>
  <conditionalFormatting sqref="J175">
    <cfRule type="cellIs" dxfId="166" priority="112" operator="equal">
      <formula>1</formula>
    </cfRule>
    <cfRule type="cellIs" dxfId="165" priority="113" operator="equal">
      <formula>"Not applicable"</formula>
    </cfRule>
    <cfRule type="cellIs" dxfId="164" priority="114" operator="equal">
      <formula>"Under development"</formula>
    </cfRule>
    <cfRule type="containsBlanks" dxfId="163" priority="106">
      <formula>LEN(TRIM(J175))=0</formula>
    </cfRule>
    <cfRule type="cellIs" dxfId="162" priority="107" operator="between">
      <formula>0</formula>
      <formula>0.19999</formula>
    </cfRule>
    <cfRule type="cellIs" dxfId="161" priority="108" operator="between">
      <formula>0.2</formula>
      <formula>0.399999</formula>
    </cfRule>
    <cfRule type="cellIs" dxfId="160" priority="109" operator="between">
      <formula>0.4</formula>
      <formula>0.5999999</formula>
    </cfRule>
    <cfRule type="cellIs" dxfId="159" priority="110" operator="between">
      <formula>0.6</formula>
      <formula>0.79999</formula>
    </cfRule>
    <cfRule type="cellIs" dxfId="158" priority="111" operator="between">
      <formula>0.8</formula>
      <formula>0.99999</formula>
    </cfRule>
  </conditionalFormatting>
  <conditionalFormatting sqref="J197">
    <cfRule type="containsBlanks" dxfId="157" priority="70">
      <formula>LEN(TRIM(J197))=0</formula>
    </cfRule>
    <cfRule type="cellIs" dxfId="156" priority="71" operator="between">
      <formula>0</formula>
      <formula>0.19999</formula>
    </cfRule>
    <cfRule type="cellIs" dxfId="155" priority="78" operator="equal">
      <formula>"Under development"</formula>
    </cfRule>
    <cfRule type="cellIs" dxfId="154" priority="77" operator="equal">
      <formula>"Not applicable"</formula>
    </cfRule>
    <cfRule type="cellIs" dxfId="153" priority="76" operator="equal">
      <formula>1</formula>
    </cfRule>
    <cfRule type="cellIs" dxfId="152" priority="75" operator="between">
      <formula>0.8</formula>
      <formula>0.99999</formula>
    </cfRule>
    <cfRule type="cellIs" dxfId="151" priority="73" operator="between">
      <formula>0.4</formula>
      <formula>0.5999999</formula>
    </cfRule>
    <cfRule type="cellIs" dxfId="150" priority="74" operator="between">
      <formula>0.6</formula>
      <formula>0.79999</formula>
    </cfRule>
    <cfRule type="cellIs" dxfId="149" priority="72" operator="between">
      <formula>0.2</formula>
      <formula>0.399999</formula>
    </cfRule>
  </conditionalFormatting>
  <conditionalFormatting sqref="J235">
    <cfRule type="cellIs" dxfId="148" priority="42" operator="equal">
      <formula>"Under development"</formula>
    </cfRule>
    <cfRule type="cellIs" dxfId="147" priority="40" operator="equal">
      <formula>1</formula>
    </cfRule>
    <cfRule type="cellIs" dxfId="146" priority="41" operator="equal">
      <formula>"Not applicable"</formula>
    </cfRule>
    <cfRule type="containsBlanks" dxfId="145" priority="34">
      <formula>LEN(TRIM(J235))=0</formula>
    </cfRule>
    <cfRule type="cellIs" dxfId="144" priority="35" operator="between">
      <formula>0</formula>
      <formula>0.19999</formula>
    </cfRule>
    <cfRule type="cellIs" dxfId="143" priority="36" operator="between">
      <formula>0.2</formula>
      <formula>0.399999</formula>
    </cfRule>
    <cfRule type="cellIs" dxfId="142" priority="37" operator="between">
      <formula>0.4</formula>
      <formula>0.5999999</formula>
    </cfRule>
    <cfRule type="cellIs" dxfId="141" priority="38" operator="between">
      <formula>0.6</formula>
      <formula>0.79999</formula>
    </cfRule>
    <cfRule type="cellIs" dxfId="140" priority="39" operator="between">
      <formula>0.8</formula>
      <formula>0.99999</formula>
    </cfRule>
  </conditionalFormatting>
  <dataValidations count="1">
    <dataValidation type="list" allowBlank="1" showInputMessage="1" showErrorMessage="1" sqref="C4" xr:uid="{B415C8B3-71B0-4E4F-8620-05A654F1CF81}">
      <formula1>"Anglo American, BHP Group, Glencore, Rio Tinto, Teck Resources"</formula1>
    </dataValidation>
  </dataValidations>
  <pageMargins left="0.25" right="0.25" top="0.75" bottom="0.75" header="0.3" footer="0.3"/>
  <pageSetup paperSize="9" scale="52" fitToHeight="0"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9B2AF-5504-4FEC-B6C0-E191AE678B3F}">
  <sheetPr>
    <tabColor rgb="FF00B0F0"/>
  </sheetPr>
  <dimension ref="A1:L246"/>
  <sheetViews>
    <sheetView zoomScale="70" zoomScaleNormal="70" workbookViewId="0">
      <pane xSplit="3" ySplit="3" topLeftCell="D4" activePane="bottomRight" state="frozen"/>
      <selection pane="bottomRight" activeCell="H18" sqref="H18"/>
      <selection pane="bottomLeft" activeCell="A4" sqref="A4"/>
      <selection pane="topRight" activeCell="D1" sqref="D1"/>
    </sheetView>
  </sheetViews>
  <sheetFormatPr defaultColWidth="8.7109375" defaultRowHeight="14.45" outlineLevelRow="2"/>
  <cols>
    <col min="1" max="1" width="8.7109375" style="155" customWidth="1"/>
    <col min="2" max="2" width="6.28515625" style="171" customWidth="1"/>
    <col min="3" max="3" width="55.7109375" style="155" customWidth="1"/>
    <col min="4" max="4" width="16.28515625" style="155" customWidth="1"/>
    <col min="5" max="9" width="15" style="155" customWidth="1"/>
    <col min="10" max="10" width="3.140625" style="155" customWidth="1"/>
    <col min="11" max="18" width="8.7109375" style="155" customWidth="1"/>
    <col min="19" max="16379" width="8.7109375" style="155"/>
    <col min="16380" max="16380" width="8.7109375" style="155" customWidth="1"/>
    <col min="16381" max="16384" width="8.7109375" style="155"/>
  </cols>
  <sheetData>
    <row r="1" spans="1:12" ht="14.45" customHeight="1" thickBot="1">
      <c r="A1" s="24"/>
      <c r="B1" s="164"/>
      <c r="C1" s="84"/>
      <c r="D1" s="84"/>
      <c r="E1" s="230"/>
      <c r="F1" s="230"/>
      <c r="G1" s="230"/>
      <c r="H1" s="230"/>
      <c r="I1" s="230"/>
      <c r="J1" s="84"/>
      <c r="K1" s="24"/>
      <c r="L1" s="24"/>
    </row>
    <row r="2" spans="1:12" ht="119.45" customHeight="1">
      <c r="A2" s="24"/>
      <c r="B2" s="231" t="s">
        <v>247</v>
      </c>
      <c r="C2" s="232"/>
      <c r="D2" s="85" t="s">
        <v>248</v>
      </c>
      <c r="E2" s="86" t="s">
        <v>249</v>
      </c>
      <c r="F2" s="86" t="s">
        <v>250</v>
      </c>
      <c r="G2" s="86" t="s">
        <v>251</v>
      </c>
      <c r="H2" s="86" t="s">
        <v>28</v>
      </c>
      <c r="I2" s="86" t="s">
        <v>252</v>
      </c>
      <c r="J2" s="84" t="s">
        <v>41</v>
      </c>
      <c r="K2" s="24"/>
      <c r="L2" s="24"/>
    </row>
    <row r="3" spans="1:12" ht="15" customHeight="1" thickBot="1">
      <c r="A3" s="24"/>
      <c r="B3" s="164"/>
      <c r="C3" s="25"/>
      <c r="D3" s="25"/>
      <c r="E3" s="25"/>
      <c r="F3" s="25"/>
      <c r="G3" s="25"/>
      <c r="H3" s="25"/>
      <c r="I3" s="25"/>
      <c r="J3" s="25"/>
      <c r="K3" s="24"/>
      <c r="L3" s="24"/>
    </row>
    <row r="4" spans="1:12" ht="15" customHeight="1">
      <c r="A4" s="24"/>
      <c r="B4" s="160"/>
      <c r="C4" s="119" t="s">
        <v>253</v>
      </c>
      <c r="D4" s="87"/>
      <c r="E4" s="88">
        <v>0.5</v>
      </c>
      <c r="F4" s="88">
        <v>1</v>
      </c>
      <c r="G4" s="88">
        <v>1</v>
      </c>
      <c r="H4" s="88">
        <v>0.5</v>
      </c>
      <c r="I4" s="88">
        <v>1</v>
      </c>
      <c r="J4" s="89"/>
      <c r="K4" s="24"/>
      <c r="L4" s="24"/>
    </row>
    <row r="5" spans="1:12" ht="15" customHeight="1">
      <c r="A5" s="24"/>
      <c r="B5" s="161"/>
      <c r="C5" s="90"/>
      <c r="D5" s="91"/>
      <c r="E5" s="92"/>
      <c r="F5" s="92"/>
      <c r="G5" s="92"/>
      <c r="H5" s="92"/>
      <c r="I5" s="92"/>
      <c r="J5" s="93"/>
      <c r="K5" s="24"/>
      <c r="L5" s="24"/>
    </row>
    <row r="6" spans="1:12" ht="15" customHeight="1" outlineLevel="1">
      <c r="A6" s="24"/>
      <c r="B6" s="161">
        <v>1.1000000000000001</v>
      </c>
      <c r="C6" s="121" t="str">
        <f>'[1]CA100 2024 Scores'!C12</f>
        <v>1.1: Net-zero GHG Emissions by 2050 (Or Sooner) Ambition</v>
      </c>
      <c r="D6" s="123"/>
      <c r="E6" s="95">
        <v>0.5</v>
      </c>
      <c r="F6" s="95">
        <v>1</v>
      </c>
      <c r="G6" s="95">
        <v>1</v>
      </c>
      <c r="H6" s="95">
        <v>0.5</v>
      </c>
      <c r="I6" s="95">
        <v>1</v>
      </c>
      <c r="J6" s="96"/>
      <c r="K6" s="24"/>
      <c r="L6" s="24"/>
    </row>
    <row r="7" spans="1:12" ht="15" customHeight="1" outlineLevel="2">
      <c r="A7" s="24"/>
      <c r="B7" s="161" t="s">
        <v>254</v>
      </c>
      <c r="C7" s="122" t="str">
        <f>'[1]CA100 2024 Scores'!C13</f>
        <v>1.1.a: Qualitative Ambition Statement</v>
      </c>
      <c r="D7" s="123" t="s">
        <v>255</v>
      </c>
      <c r="E7" s="95">
        <v>1</v>
      </c>
      <c r="F7" s="95">
        <v>1</v>
      </c>
      <c r="G7" s="95">
        <v>1</v>
      </c>
      <c r="H7" s="95">
        <v>1</v>
      </c>
      <c r="I7" s="95">
        <v>1</v>
      </c>
      <c r="J7" s="98"/>
      <c r="K7" s="24"/>
      <c r="L7" s="24"/>
    </row>
    <row r="8" spans="1:12" ht="15" customHeight="1" outlineLevel="2">
      <c r="A8" s="24"/>
      <c r="B8" s="161" t="s">
        <v>256</v>
      </c>
      <c r="C8" s="122" t="str">
        <f>'[1]CA100 2024 Scores'!C14</f>
        <v>1.1.b: Coverage of Scope 3 GHG emissions categories</v>
      </c>
      <c r="D8" s="123" t="s">
        <v>255</v>
      </c>
      <c r="E8" s="95">
        <v>0</v>
      </c>
      <c r="F8" s="95">
        <v>1</v>
      </c>
      <c r="G8" s="95">
        <v>1</v>
      </c>
      <c r="H8" s="95">
        <v>0</v>
      </c>
      <c r="I8" s="95">
        <v>1</v>
      </c>
      <c r="J8" s="98"/>
      <c r="K8" s="24"/>
      <c r="L8" s="24"/>
    </row>
    <row r="9" spans="1:12" ht="15" customHeight="1" outlineLevel="1">
      <c r="A9" s="24"/>
      <c r="B9" s="161"/>
      <c r="C9" s="97"/>
      <c r="D9" s="123"/>
      <c r="E9" s="95"/>
      <c r="F9" s="95"/>
      <c r="G9" s="95"/>
      <c r="H9" s="95"/>
      <c r="I9" s="95"/>
      <c r="J9" s="98"/>
      <c r="K9" s="24"/>
      <c r="L9" s="24"/>
    </row>
    <row r="10" spans="1:12" ht="15" customHeight="1" thickBot="1">
      <c r="A10" s="24"/>
      <c r="B10" s="162"/>
      <c r="C10" s="99"/>
      <c r="D10" s="124"/>
      <c r="E10" s="100"/>
      <c r="F10" s="100"/>
      <c r="G10" s="100"/>
      <c r="H10" s="100"/>
      <c r="I10" s="100"/>
      <c r="J10" s="101"/>
      <c r="K10" s="24"/>
      <c r="L10" s="24"/>
    </row>
    <row r="11" spans="1:12" ht="15" customHeight="1">
      <c r="A11" s="24"/>
      <c r="B11" s="161"/>
      <c r="C11" s="102" t="s">
        <v>257</v>
      </c>
      <c r="D11" s="125"/>
      <c r="E11" s="95">
        <v>0.66666666666666663</v>
      </c>
      <c r="F11" s="95">
        <v>1</v>
      </c>
      <c r="G11" s="95">
        <v>0.66666666666666663</v>
      </c>
      <c r="H11" s="95">
        <v>0.5</v>
      </c>
      <c r="I11" s="95">
        <v>1</v>
      </c>
      <c r="J11" s="98"/>
      <c r="K11" s="24"/>
      <c r="L11" s="24"/>
    </row>
    <row r="12" spans="1:12" ht="15" customHeight="1">
      <c r="A12" s="24"/>
      <c r="B12" s="161"/>
      <c r="C12" s="102"/>
      <c r="D12" s="125"/>
      <c r="E12" s="92"/>
      <c r="F12" s="92"/>
      <c r="G12" s="92"/>
      <c r="H12" s="92"/>
      <c r="I12" s="92"/>
      <c r="J12" s="98"/>
      <c r="K12" s="24"/>
      <c r="L12" s="24"/>
    </row>
    <row r="13" spans="1:12" ht="15" customHeight="1">
      <c r="A13" s="24"/>
      <c r="B13" s="161"/>
      <c r="C13" s="104"/>
      <c r="D13" s="126"/>
      <c r="E13" s="92"/>
      <c r="F13" s="92"/>
      <c r="G13" s="92"/>
      <c r="H13" s="92"/>
      <c r="I13" s="92"/>
      <c r="J13" s="93"/>
      <c r="K13" s="24"/>
      <c r="L13" s="24"/>
    </row>
    <row r="14" spans="1:12" ht="15" customHeight="1" outlineLevel="1">
      <c r="A14" s="24"/>
      <c r="B14" s="165">
        <v>2.1</v>
      </c>
      <c r="C14" s="120" t="str">
        <f>'[1]CA100 2024 Scores'!C16</f>
        <v>2.1: Long-term (2036-2050) GHG Reduction Target(s)</v>
      </c>
      <c r="D14" s="123" t="s">
        <v>255</v>
      </c>
      <c r="E14" s="95">
        <v>1</v>
      </c>
      <c r="F14" s="95">
        <v>1</v>
      </c>
      <c r="G14" s="95">
        <v>1</v>
      </c>
      <c r="H14" s="95">
        <v>1</v>
      </c>
      <c r="I14" s="95">
        <v>1</v>
      </c>
      <c r="J14" s="98"/>
      <c r="K14" s="24"/>
      <c r="L14" s="24"/>
    </row>
    <row r="15" spans="1:12" ht="15" customHeight="1" outlineLevel="1">
      <c r="A15" s="24"/>
      <c r="B15" s="165">
        <v>2.2000000000000002</v>
      </c>
      <c r="C15" s="120" t="str">
        <f>'[1]CA100 2024 Scores'!C17</f>
        <v>2.2: Long-term GHG reduction target coverage</v>
      </c>
      <c r="D15" s="123"/>
      <c r="E15" s="95">
        <v>1</v>
      </c>
      <c r="F15" s="95">
        <v>1</v>
      </c>
      <c r="G15" s="95">
        <v>1</v>
      </c>
      <c r="H15" s="95">
        <v>0.5</v>
      </c>
      <c r="I15" s="95">
        <v>1</v>
      </c>
      <c r="J15" s="98"/>
      <c r="K15" s="24"/>
      <c r="L15" s="24"/>
    </row>
    <row r="16" spans="1:12" ht="15" customHeight="1" outlineLevel="2">
      <c r="A16" s="24"/>
      <c r="B16" s="165" t="str">
        <f t="shared" ref="B16:B17" si="0">LEFT(C16,FIND(":",C16)-1)</f>
        <v>2.2.a</v>
      </c>
      <c r="C16" s="122" t="str">
        <f>'[1]CA100 2024 Scores'!C18</f>
        <v>2.2.a: Coverage of Scope 1 and Scope 2 GHG emissions</v>
      </c>
      <c r="D16" s="123" t="s">
        <v>255</v>
      </c>
      <c r="E16" s="95">
        <v>1</v>
      </c>
      <c r="F16" s="95">
        <v>1</v>
      </c>
      <c r="G16" s="95">
        <v>1</v>
      </c>
      <c r="H16" s="95">
        <v>1</v>
      </c>
      <c r="I16" s="95">
        <v>1</v>
      </c>
      <c r="J16" s="98"/>
      <c r="K16" s="24"/>
      <c r="L16" s="24"/>
    </row>
    <row r="17" spans="1:12" ht="15" customHeight="1" outlineLevel="2">
      <c r="A17" s="24"/>
      <c r="B17" s="165" t="str">
        <f t="shared" si="0"/>
        <v>2.2.b</v>
      </c>
      <c r="C17" s="122" t="str">
        <f>'[1]CA100 2024 Scores'!C19</f>
        <v>2.2.b: Coverage of Scope 3 GHG categories</v>
      </c>
      <c r="D17" s="123" t="s">
        <v>255</v>
      </c>
      <c r="E17" s="95">
        <v>1</v>
      </c>
      <c r="F17" s="95">
        <v>1</v>
      </c>
      <c r="G17" s="95">
        <v>1</v>
      </c>
      <c r="H17" s="95">
        <v>0</v>
      </c>
      <c r="I17" s="95">
        <v>1</v>
      </c>
      <c r="J17" s="98"/>
      <c r="K17" s="24"/>
      <c r="L17" s="24"/>
    </row>
    <row r="18" spans="1:12" ht="15" customHeight="1" outlineLevel="2">
      <c r="A18" s="24"/>
      <c r="B18" s="165" t="str">
        <f t="shared" ref="B18" si="1">LEFT(C18,FIND(" ",C18)-1)</f>
        <v>2.i.a</v>
      </c>
      <c r="C18" s="105" t="str">
        <f>'[1]NZS DM Summary'!B15&amp; " " &amp;'[1]NZS DM Summary'!E15</f>
        <v>2.i.a The reduction in Scope 3 absolute emissions implied by 2.2b is in-line or below the relevant Net Zero pathway</v>
      </c>
      <c r="D18" s="106" t="str">
        <f>'[1]NZS DM Summary'!D15</f>
        <v>Alignment</v>
      </c>
      <c r="E18" s="95" t="s">
        <v>258</v>
      </c>
      <c r="F18" s="95" t="s">
        <v>258</v>
      </c>
      <c r="G18" s="95" t="s">
        <v>258</v>
      </c>
      <c r="H18" s="95" t="s">
        <v>258</v>
      </c>
      <c r="I18" s="95" t="s">
        <v>258</v>
      </c>
      <c r="J18" s="98"/>
      <c r="K18" s="24"/>
      <c r="L18" s="24"/>
    </row>
    <row r="19" spans="1:12" ht="15" customHeight="1" outlineLevel="1">
      <c r="A19" s="24"/>
      <c r="B19" s="165">
        <v>2.2999999999999998</v>
      </c>
      <c r="C19" s="120" t="str">
        <f>'[1]CA100 2024 Scores'!C20</f>
        <v xml:space="preserve">2.3: Paris Agreement alignment of target carbon intensity </v>
      </c>
      <c r="D19" s="123" t="s">
        <v>259</v>
      </c>
      <c r="E19" s="95">
        <v>0</v>
      </c>
      <c r="F19" s="95">
        <v>1</v>
      </c>
      <c r="G19" s="95">
        <v>0</v>
      </c>
      <c r="H19" s="95">
        <v>0</v>
      </c>
      <c r="I19" s="95">
        <v>1</v>
      </c>
      <c r="J19" s="98"/>
      <c r="K19" s="24"/>
      <c r="L19" s="24"/>
    </row>
    <row r="20" spans="1:12" ht="15" customHeight="1" outlineLevel="1">
      <c r="A20" s="24"/>
      <c r="B20" s="165"/>
      <c r="C20" s="90"/>
      <c r="D20" s="94"/>
      <c r="E20" s="95"/>
      <c r="F20" s="95"/>
      <c r="G20" s="95"/>
      <c r="H20" s="95"/>
      <c r="I20" s="95"/>
      <c r="J20" s="98"/>
      <c r="K20" s="24"/>
      <c r="L20" s="24"/>
    </row>
    <row r="21" spans="1:12" ht="15" customHeight="1" thickBot="1">
      <c r="A21" s="24"/>
      <c r="B21" s="166"/>
      <c r="C21" s="99" t="s">
        <v>41</v>
      </c>
      <c r="D21" s="99" t="s">
        <v>41</v>
      </c>
      <c r="E21" s="100" t="s">
        <v>41</v>
      </c>
      <c r="F21" s="100" t="s">
        <v>41</v>
      </c>
      <c r="G21" s="100" t="s">
        <v>41</v>
      </c>
      <c r="H21" s="100" t="s">
        <v>41</v>
      </c>
      <c r="I21" s="100" t="s">
        <v>41</v>
      </c>
      <c r="J21" s="101" t="s">
        <v>41</v>
      </c>
      <c r="K21" s="24"/>
      <c r="L21" s="24"/>
    </row>
    <row r="22" spans="1:12" ht="15" customHeight="1">
      <c r="A22" s="24"/>
      <c r="B22" s="172"/>
      <c r="C22" s="102" t="s">
        <v>260</v>
      </c>
      <c r="D22" s="103"/>
      <c r="E22" s="95">
        <v>0.625</v>
      </c>
      <c r="F22" s="95">
        <v>0.625</v>
      </c>
      <c r="G22" s="95">
        <v>0.75</v>
      </c>
      <c r="H22" s="95">
        <v>0.375</v>
      </c>
      <c r="I22" s="95">
        <v>0.625</v>
      </c>
      <c r="J22" s="98" t="s">
        <v>41</v>
      </c>
      <c r="K22" s="24"/>
      <c r="L22" s="24"/>
    </row>
    <row r="23" spans="1:12" ht="15" customHeight="1">
      <c r="A23" s="24"/>
      <c r="B23" s="166"/>
      <c r="C23" s="91"/>
      <c r="D23" s="103"/>
      <c r="E23" s="92"/>
      <c r="F23" s="92"/>
      <c r="G23" s="92"/>
      <c r="H23" s="92"/>
      <c r="I23" s="92"/>
      <c r="J23" s="98"/>
      <c r="K23" s="24"/>
      <c r="L23" s="24"/>
    </row>
    <row r="24" spans="1:12" ht="15" customHeight="1" outlineLevel="1">
      <c r="A24" s="24"/>
      <c r="B24" s="165">
        <v>3.1</v>
      </c>
      <c r="C24" s="120" t="str">
        <f>'[1]CA100 2024 Scores'!C22</f>
        <v>3.1: Medium-term (2028-2035) GHG Reduction Target(s)</v>
      </c>
      <c r="D24" s="123" t="s">
        <v>255</v>
      </c>
      <c r="E24" s="95">
        <v>1</v>
      </c>
      <c r="F24" s="95">
        <v>1</v>
      </c>
      <c r="G24" s="95">
        <v>1</v>
      </c>
      <c r="H24" s="95">
        <v>1</v>
      </c>
      <c r="I24" s="95">
        <v>1</v>
      </c>
      <c r="J24" s="98"/>
      <c r="K24" s="24"/>
      <c r="L24" s="24"/>
    </row>
    <row r="25" spans="1:12" ht="15" customHeight="1" outlineLevel="1">
      <c r="A25" s="24"/>
      <c r="B25" s="165">
        <v>3.2</v>
      </c>
      <c r="C25" s="120" t="str">
        <f>'[1]CA100 2024 Scores'!C23</f>
        <v>3.2: Medium-term (2028-2035) GHG Reduction Target(s) emissions coverage</v>
      </c>
      <c r="D25" s="123"/>
      <c r="E25" s="95">
        <v>0.5</v>
      </c>
      <c r="F25" s="95">
        <v>0.5</v>
      </c>
      <c r="G25" s="95">
        <v>1</v>
      </c>
      <c r="H25" s="95">
        <v>0.5</v>
      </c>
      <c r="I25" s="95">
        <v>0.5</v>
      </c>
      <c r="J25" s="98"/>
      <c r="K25" s="24"/>
      <c r="L25" s="24"/>
    </row>
    <row r="26" spans="1:12" ht="15" customHeight="1" outlineLevel="2">
      <c r="A26" s="24"/>
      <c r="B26" s="165" t="str">
        <f t="shared" ref="B26:B27" si="2">LEFT(C26,FIND(":",C26)-1)</f>
        <v>3.2.a</v>
      </c>
      <c r="C26" s="122" t="str">
        <f>'[1]CA100 2024 Scores'!C24</f>
        <v>3.2.a: Coverage of Scope 1 and Scope 2 GHG emissions</v>
      </c>
      <c r="D26" s="123" t="s">
        <v>255</v>
      </c>
      <c r="E26" s="95">
        <v>1</v>
      </c>
      <c r="F26" s="95">
        <v>1</v>
      </c>
      <c r="G26" s="95">
        <v>1</v>
      </c>
      <c r="H26" s="95">
        <v>1</v>
      </c>
      <c r="I26" s="95">
        <v>1</v>
      </c>
      <c r="J26" s="98"/>
      <c r="K26" s="24"/>
      <c r="L26" s="24"/>
    </row>
    <row r="27" spans="1:12" ht="15" customHeight="1" outlineLevel="2">
      <c r="A27" s="24"/>
      <c r="B27" s="165" t="str">
        <f t="shared" si="2"/>
        <v>3.2.b</v>
      </c>
      <c r="C27" s="122" t="str">
        <f>'[1]CA100 2024 Scores'!C25</f>
        <v>3.2.b: Coverage of Scope 3 GHG categories</v>
      </c>
      <c r="D27" s="123" t="s">
        <v>255</v>
      </c>
      <c r="E27" s="95">
        <v>0</v>
      </c>
      <c r="F27" s="95">
        <v>0</v>
      </c>
      <c r="G27" s="95">
        <v>1</v>
      </c>
      <c r="H27" s="95">
        <v>0</v>
      </c>
      <c r="I27" s="95">
        <v>0</v>
      </c>
      <c r="J27" s="98"/>
      <c r="K27" s="24"/>
      <c r="L27" s="24"/>
    </row>
    <row r="28" spans="1:12" ht="15" customHeight="1" outlineLevel="2">
      <c r="A28" s="24"/>
      <c r="B28" s="165" t="str">
        <f t="shared" ref="B28" si="3">LEFT(C28,FIND(" ",C28)-1)</f>
        <v>3.i.a</v>
      </c>
      <c r="C28" s="105" t="str">
        <f>'[1]NZS DM Summary'!B18&amp; " " &amp;'[1]NZS DM Summary'!E18</f>
        <v>3.i.a The reduction in Scope 3 absolute emissions implied by 3.2b is in-line or below the relevant Net Zero pathway</v>
      </c>
      <c r="D28" s="106" t="str">
        <f>'[1]NZS DM Summary'!D18</f>
        <v>Alignment</v>
      </c>
      <c r="E28" s="95" t="s">
        <v>258</v>
      </c>
      <c r="F28" s="95" t="s">
        <v>258</v>
      </c>
      <c r="G28" s="95" t="s">
        <v>258</v>
      </c>
      <c r="H28" s="95" t="s">
        <v>258</v>
      </c>
      <c r="I28" s="95" t="s">
        <v>258</v>
      </c>
      <c r="J28" s="98" t="s">
        <v>41</v>
      </c>
      <c r="K28" s="24"/>
      <c r="L28" s="24"/>
    </row>
    <row r="29" spans="1:12" ht="15" customHeight="1" outlineLevel="1">
      <c r="A29" s="24"/>
      <c r="B29" s="165">
        <v>3.3</v>
      </c>
      <c r="C29" s="120" t="str">
        <f>'[1]CA100 2024 Scores'!C26</f>
        <v xml:space="preserve">3.3: Paris Agreement alignment of target carbon intensity </v>
      </c>
      <c r="D29" s="123" t="s">
        <v>259</v>
      </c>
      <c r="E29" s="95">
        <v>1</v>
      </c>
      <c r="F29" s="95">
        <v>1</v>
      </c>
      <c r="G29" s="95">
        <v>0</v>
      </c>
      <c r="H29" s="95">
        <v>0</v>
      </c>
      <c r="I29" s="95">
        <v>1</v>
      </c>
      <c r="J29" s="98"/>
      <c r="K29" s="24"/>
      <c r="L29" s="24"/>
    </row>
    <row r="30" spans="1:12" ht="15" customHeight="1" outlineLevel="1">
      <c r="A30" s="24"/>
      <c r="B30" s="165">
        <v>3.4</v>
      </c>
      <c r="C30" s="120" t="str">
        <f>'[1]CA100 2024 Scores'!C27</f>
        <v>3.4: Conversion of intensity target to projected absolute emissions reductions</v>
      </c>
      <c r="D30" s="123" t="s">
        <v>259</v>
      </c>
      <c r="E30" s="95">
        <v>0</v>
      </c>
      <c r="F30" s="95">
        <v>0</v>
      </c>
      <c r="G30" s="95">
        <v>1</v>
      </c>
      <c r="H30" s="95">
        <v>0</v>
      </c>
      <c r="I30" s="95">
        <v>0</v>
      </c>
      <c r="J30" s="98"/>
      <c r="K30" s="24"/>
      <c r="L30" s="24"/>
    </row>
    <row r="31" spans="1:12" ht="15" customHeight="1" outlineLevel="1">
      <c r="A31" s="24"/>
      <c r="B31" s="165"/>
      <c r="C31" s="90"/>
      <c r="D31" s="123"/>
      <c r="E31" s="95"/>
      <c r="F31" s="95"/>
      <c r="G31" s="95"/>
      <c r="H31" s="95"/>
      <c r="I31" s="95"/>
      <c r="J31" s="98"/>
      <c r="K31" s="24"/>
      <c r="L31" s="24"/>
    </row>
    <row r="32" spans="1:12" ht="15" customHeight="1" thickBot="1">
      <c r="A32" s="24"/>
      <c r="B32" s="166"/>
      <c r="C32" s="99"/>
      <c r="D32" s="99"/>
      <c r="E32" s="100"/>
      <c r="F32" s="100"/>
      <c r="G32" s="100"/>
      <c r="H32" s="100"/>
      <c r="I32" s="100"/>
      <c r="J32" s="101"/>
      <c r="K32" s="24"/>
      <c r="L32" s="24"/>
    </row>
    <row r="33" spans="1:12" ht="15" customHeight="1">
      <c r="A33" s="24"/>
      <c r="B33" s="173"/>
      <c r="C33" s="119" t="s">
        <v>261</v>
      </c>
      <c r="D33" s="103"/>
      <c r="E33" s="95">
        <v>0.33333333333333331</v>
      </c>
      <c r="F33" s="95">
        <v>0.33333333333333331</v>
      </c>
      <c r="G33" s="95">
        <v>1</v>
      </c>
      <c r="H33" s="95">
        <v>0.5</v>
      </c>
      <c r="I33" s="95">
        <v>0.66666666666666663</v>
      </c>
      <c r="J33" s="98" t="s">
        <v>41</v>
      </c>
      <c r="K33" s="24"/>
      <c r="L33" s="24"/>
    </row>
    <row r="34" spans="1:12" ht="15" customHeight="1">
      <c r="A34" s="24"/>
      <c r="B34" s="167"/>
      <c r="C34" s="91"/>
      <c r="D34" s="103"/>
      <c r="E34" s="92"/>
      <c r="F34" s="92"/>
      <c r="G34" s="92"/>
      <c r="H34" s="92"/>
      <c r="I34" s="92"/>
      <c r="J34" s="98"/>
      <c r="K34" s="24"/>
      <c r="L34" s="24"/>
    </row>
    <row r="35" spans="1:12" ht="15" customHeight="1" outlineLevel="1">
      <c r="A35" s="24"/>
      <c r="B35" s="165">
        <v>4.0999999999999996</v>
      </c>
      <c r="C35" s="120" t="str">
        <f>'[1]CA100 2024 Scores'!C29</f>
        <v>4.1: Short-term (up to 2027) GHG Reduction Target(s)</v>
      </c>
      <c r="D35" s="123" t="s">
        <v>255</v>
      </c>
      <c r="E35" s="95">
        <v>0</v>
      </c>
      <c r="F35" s="95">
        <v>0</v>
      </c>
      <c r="G35" s="95">
        <v>1</v>
      </c>
      <c r="H35" s="95">
        <v>1</v>
      </c>
      <c r="I35" s="95">
        <v>1</v>
      </c>
      <c r="J35" s="98"/>
      <c r="K35" s="24"/>
      <c r="L35" s="24"/>
    </row>
    <row r="36" spans="1:12" ht="15" customHeight="1" outlineLevel="1">
      <c r="A36" s="24"/>
      <c r="B36" s="165">
        <v>4.2</v>
      </c>
      <c r="C36" s="120" t="str">
        <f>'[1]CA100 2024 Scores'!C30</f>
        <v>4.2: Short-term (up to 2027) GHG Reduction Target(s) emissions coverage</v>
      </c>
      <c r="D36" s="123"/>
      <c r="E36" s="95">
        <v>0</v>
      </c>
      <c r="F36" s="95">
        <v>0</v>
      </c>
      <c r="G36" s="95">
        <v>1</v>
      </c>
      <c r="H36" s="95">
        <v>0.5</v>
      </c>
      <c r="I36" s="95">
        <v>0</v>
      </c>
      <c r="J36" s="98"/>
      <c r="K36" s="24"/>
      <c r="L36" s="24"/>
    </row>
    <row r="37" spans="1:12" ht="15" customHeight="1" outlineLevel="2">
      <c r="A37" s="24"/>
      <c r="B37" s="165" t="str">
        <f t="shared" ref="B37:B38" si="4">LEFT(C37,FIND(":",C37)-1)</f>
        <v>4.2.a</v>
      </c>
      <c r="C37" s="122" t="str">
        <f>'[1]CA100 2024 Scores'!C31</f>
        <v>4.2.a: Coverage of Scope 1 and Scope 2 GHG emissions</v>
      </c>
      <c r="D37" s="123" t="s">
        <v>255</v>
      </c>
      <c r="E37" s="95">
        <v>0</v>
      </c>
      <c r="F37" s="95">
        <v>0</v>
      </c>
      <c r="G37" s="95">
        <v>1</v>
      </c>
      <c r="H37" s="95">
        <v>1</v>
      </c>
      <c r="I37" s="95">
        <v>0</v>
      </c>
      <c r="J37" s="98" t="s">
        <v>41</v>
      </c>
      <c r="K37" s="24"/>
      <c r="L37" s="24"/>
    </row>
    <row r="38" spans="1:12" ht="15" customHeight="1" outlineLevel="2">
      <c r="A38" s="24"/>
      <c r="B38" s="165" t="str">
        <f t="shared" si="4"/>
        <v>4.2.b</v>
      </c>
      <c r="C38" s="122" t="str">
        <f>'[1]CA100 2024 Scores'!C32</f>
        <v>4.2.b: Coverage of Scope 3 GHG categories</v>
      </c>
      <c r="D38" s="123" t="s">
        <v>255</v>
      </c>
      <c r="E38" s="95">
        <v>0</v>
      </c>
      <c r="F38" s="95">
        <v>0</v>
      </c>
      <c r="G38" s="95">
        <v>1</v>
      </c>
      <c r="H38" s="95">
        <v>0</v>
      </c>
      <c r="I38" s="95">
        <v>0</v>
      </c>
      <c r="J38" s="98"/>
      <c r="K38" s="24"/>
      <c r="L38" s="24"/>
    </row>
    <row r="39" spans="1:12" ht="15" customHeight="1" outlineLevel="2">
      <c r="A39" s="24"/>
      <c r="B39" s="165" t="str">
        <f>LEFT(C39,FIND(" ",C39)-1)</f>
        <v>4.i.a</v>
      </c>
      <c r="C39" s="105" t="str">
        <f>'[1]NZS DM Summary'!B21&amp; " " &amp;'[1]NZS DM Summary'!E21</f>
        <v>4.i.a The reduction in Scope 3 absolute emissions implied by 4.2b is in-line or below the relevant Net Zero pathway</v>
      </c>
      <c r="D39" s="106" t="str">
        <f>'[1]NZS DM Summary'!D21</f>
        <v>Alignment</v>
      </c>
      <c r="E39" s="95" t="s">
        <v>258</v>
      </c>
      <c r="F39" s="95" t="s">
        <v>258</v>
      </c>
      <c r="G39" s="95" t="s">
        <v>258</v>
      </c>
      <c r="H39" s="95" t="s">
        <v>258</v>
      </c>
      <c r="I39" s="95" t="s">
        <v>258</v>
      </c>
      <c r="J39" s="98"/>
      <c r="K39" s="24"/>
      <c r="L39" s="24"/>
    </row>
    <row r="40" spans="1:12" ht="15" customHeight="1" outlineLevel="1">
      <c r="A40" s="24"/>
      <c r="B40" s="165">
        <v>4.3</v>
      </c>
      <c r="C40" s="120" t="str">
        <f>'[1]CA100 2024 Scores'!C33</f>
        <v xml:space="preserve">4.3: Paris Agreement alignment of target carbon intensity </v>
      </c>
      <c r="D40" s="123" t="s">
        <v>259</v>
      </c>
      <c r="E40" s="95">
        <v>1</v>
      </c>
      <c r="F40" s="95">
        <v>1</v>
      </c>
      <c r="G40" s="95">
        <v>1</v>
      </c>
      <c r="H40" s="95">
        <v>0</v>
      </c>
      <c r="I40" s="95">
        <v>1</v>
      </c>
      <c r="J40" s="98"/>
      <c r="K40" s="24"/>
      <c r="L40" s="24"/>
    </row>
    <row r="41" spans="1:12" ht="15" customHeight="1" outlineLevel="1">
      <c r="A41" s="24"/>
      <c r="B41" s="165"/>
      <c r="C41" s="90"/>
      <c r="D41" s="94"/>
      <c r="E41" s="95"/>
      <c r="F41" s="95"/>
      <c r="G41" s="95"/>
      <c r="H41" s="95"/>
      <c r="I41" s="95"/>
      <c r="J41" s="98"/>
      <c r="K41" s="24"/>
      <c r="L41" s="24"/>
    </row>
    <row r="42" spans="1:12" ht="15" customHeight="1" thickBot="1">
      <c r="A42" s="24"/>
      <c r="B42" s="167"/>
      <c r="C42" s="99" t="s">
        <v>41</v>
      </c>
      <c r="D42" s="99" t="s">
        <v>41</v>
      </c>
      <c r="E42" s="100" t="s">
        <v>41</v>
      </c>
      <c r="F42" s="100" t="s">
        <v>41</v>
      </c>
      <c r="G42" s="100" t="s">
        <v>41</v>
      </c>
      <c r="H42" s="100" t="s">
        <v>41</v>
      </c>
      <c r="I42" s="100" t="s">
        <v>41</v>
      </c>
      <c r="J42" s="101" t="s">
        <v>41</v>
      </c>
      <c r="K42" s="24"/>
      <c r="L42" s="24"/>
    </row>
    <row r="43" spans="1:12" ht="15" customHeight="1">
      <c r="A43" s="24"/>
      <c r="B43" s="174"/>
      <c r="C43" s="102" t="s">
        <v>262</v>
      </c>
      <c r="D43" s="103"/>
      <c r="E43" s="95">
        <v>0.21164021164021166</v>
      </c>
      <c r="F43" s="95">
        <v>0.43584656084656082</v>
      </c>
      <c r="G43" s="95">
        <v>0.18143738977072307</v>
      </c>
      <c r="H43" s="95">
        <v>0.68220899470899476</v>
      </c>
      <c r="I43" s="95">
        <v>0.74920634920634921</v>
      </c>
      <c r="J43" s="98" t="s">
        <v>41</v>
      </c>
      <c r="K43" s="24"/>
      <c r="L43" s="24"/>
    </row>
    <row r="44" spans="1:12" ht="15" customHeight="1">
      <c r="A44" s="24"/>
      <c r="B44" s="166"/>
      <c r="C44" s="91"/>
      <c r="D44" s="103"/>
      <c r="E44" s="92"/>
      <c r="F44" s="92"/>
      <c r="G44" s="92"/>
      <c r="H44" s="92"/>
      <c r="I44" s="92"/>
      <c r="J44" s="98"/>
      <c r="K44" s="24"/>
      <c r="L44" s="24"/>
    </row>
    <row r="45" spans="1:12" ht="15" customHeight="1" outlineLevel="1">
      <c r="A45" s="24"/>
      <c r="B45" s="165">
        <v>5.0999999999999996</v>
      </c>
      <c r="C45" s="120" t="str">
        <f>'[1]CA100 2024 Scores'!C35</f>
        <v>5.1: Decarbonisation strategy (Target Delivery)</v>
      </c>
      <c r="D45" s="92"/>
      <c r="E45" s="95">
        <v>0.66666666666666663</v>
      </c>
      <c r="F45" s="95">
        <v>0.66666666666666663</v>
      </c>
      <c r="G45" s="95">
        <v>0.66666666666666663</v>
      </c>
      <c r="H45" s="95">
        <v>1</v>
      </c>
      <c r="I45" s="95">
        <v>1</v>
      </c>
      <c r="J45" s="98"/>
      <c r="K45" s="24"/>
      <c r="L45" s="24"/>
    </row>
    <row r="46" spans="1:12" ht="15" customHeight="1" outlineLevel="2">
      <c r="A46" s="24"/>
      <c r="B46" s="165" t="str">
        <f>LEFT(C46,FIND(":",C46)-1)</f>
        <v>5.1.a</v>
      </c>
      <c r="C46" s="122" t="str">
        <f>'[1]CA100 2024 Scores'!C36</f>
        <v>5.1.a: Action identification for target delivery</v>
      </c>
      <c r="D46" s="123" t="s">
        <v>255</v>
      </c>
      <c r="E46" s="95">
        <v>1</v>
      </c>
      <c r="F46" s="95">
        <v>1</v>
      </c>
      <c r="G46" s="95">
        <v>1</v>
      </c>
      <c r="H46" s="95">
        <v>1</v>
      </c>
      <c r="I46" s="95">
        <v>1</v>
      </c>
      <c r="J46" s="98"/>
      <c r="K46" s="24"/>
      <c r="L46" s="24"/>
    </row>
    <row r="47" spans="1:12" ht="15" customHeight="1" outlineLevel="2">
      <c r="A47" s="24"/>
      <c r="B47" s="165" t="str">
        <f>LEFT(C47,FIND(":",C47)-1)</f>
        <v>5.1.b</v>
      </c>
      <c r="C47" s="122" t="str">
        <f>'[1]CA100 2024 Scores'!C37</f>
        <v>5.1.b: Quantification of decarbonisation levers</v>
      </c>
      <c r="D47" s="123" t="s">
        <v>255</v>
      </c>
      <c r="E47" s="95">
        <v>1</v>
      </c>
      <c r="F47" s="95">
        <v>1</v>
      </c>
      <c r="G47" s="95">
        <v>1</v>
      </c>
      <c r="H47" s="95">
        <v>1</v>
      </c>
      <c r="I47" s="95">
        <v>1</v>
      </c>
      <c r="J47" s="98"/>
      <c r="K47" s="24"/>
      <c r="L47" s="24"/>
    </row>
    <row r="48" spans="1:12" ht="15" customHeight="1" outlineLevel="2">
      <c r="A48" s="24"/>
      <c r="B48" s="165" t="str">
        <f>LEFT(C48,FIND(":",C48)-1)</f>
        <v>5.1.d</v>
      </c>
      <c r="C48" s="122" t="str">
        <f>'[1]CA100 2024 Scores'!C39</f>
        <v>5.1.d: Disclosure of abatement measures</v>
      </c>
      <c r="D48" s="123" t="s">
        <v>255</v>
      </c>
      <c r="E48" s="95">
        <v>0</v>
      </c>
      <c r="F48" s="95">
        <v>0</v>
      </c>
      <c r="G48" s="95">
        <v>0</v>
      </c>
      <c r="H48" s="95">
        <v>1</v>
      </c>
      <c r="I48" s="95">
        <v>1</v>
      </c>
      <c r="J48" s="98"/>
      <c r="K48" s="24"/>
      <c r="L48" s="24"/>
    </row>
    <row r="49" spans="1:12" ht="15" customHeight="1" outlineLevel="2">
      <c r="A49" s="24"/>
      <c r="B49" s="165" t="str">
        <f>LEFT(C49,FIND(" ",C49)-1)</f>
        <v>5.i</v>
      </c>
      <c r="C49" s="107" t="s">
        <v>60</v>
      </c>
      <c r="D49" s="123"/>
      <c r="E49" s="95">
        <v>0</v>
      </c>
      <c r="F49" s="95">
        <v>0.33333333333333331</v>
      </c>
      <c r="G49" s="95">
        <v>0.22222222222222221</v>
      </c>
      <c r="H49" s="95">
        <v>0.44444444444444442</v>
      </c>
      <c r="I49" s="95">
        <v>0.22222222222222221</v>
      </c>
      <c r="J49" s="98" t="s">
        <v>41</v>
      </c>
      <c r="K49" s="24"/>
      <c r="L49" s="24"/>
    </row>
    <row r="50" spans="1:12" ht="15" customHeight="1" outlineLevel="2">
      <c r="A50" s="24"/>
      <c r="B50" s="165" t="str">
        <f>LEFT(C50,FIND(":",C50)-1)</f>
        <v>5.1.c</v>
      </c>
      <c r="C50" s="122" t="str">
        <f>'[1]CA100 2024 Scores'!C38</f>
        <v>5.1.c: Disclosure of offsets &amp; negative emissions technologies</v>
      </c>
      <c r="D50" s="123" t="s">
        <v>255</v>
      </c>
      <c r="E50" s="95">
        <v>0</v>
      </c>
      <c r="F50" s="95">
        <v>0</v>
      </c>
      <c r="G50" s="95">
        <v>1</v>
      </c>
      <c r="H50" s="95">
        <v>0</v>
      </c>
      <c r="I50" s="95">
        <v>1</v>
      </c>
      <c r="J50" s="98"/>
      <c r="K50" s="24"/>
      <c r="L50" s="24"/>
    </row>
    <row r="51" spans="1:12" ht="15" customHeight="1" outlineLevel="2">
      <c r="A51" s="24"/>
      <c r="B51" s="165" t="str">
        <f>LEFT(C51,FIND(" ",C51)-1)</f>
        <v>5.i.a</v>
      </c>
      <c r="C51" s="105" t="str">
        <f>'[1]NZS DM Summary'!B24&amp; " " &amp;'[1]NZS DM Summary'!E24</f>
        <v>5.i.a The company indicates the contribution (in % or tCO2) of point-source carbon capture and geological storage (excluding EOR) to its LT target AND (if relevant) have any contributions of other value chain actors been set out</v>
      </c>
      <c r="D51" s="106" t="str">
        <f>'[1]NZS DM Summary'!D24</f>
        <v>Disclosure</v>
      </c>
      <c r="E51" s="95">
        <v>0</v>
      </c>
      <c r="F51" s="95">
        <v>0</v>
      </c>
      <c r="G51" s="95">
        <v>0</v>
      </c>
      <c r="H51" s="95">
        <v>0</v>
      </c>
      <c r="I51" s="95">
        <v>0</v>
      </c>
      <c r="J51" s="98"/>
      <c r="K51" s="24"/>
      <c r="L51" s="24"/>
    </row>
    <row r="52" spans="1:12" ht="15" customHeight="1" outlineLevel="2">
      <c r="A52" s="24"/>
      <c r="B52" s="165" t="str">
        <f>LEFT(C52,FIND(" ",C52)-1)</f>
        <v>5.i.b</v>
      </c>
      <c r="C52" s="105" t="str">
        <f>'[1]NZS DM Summary'!B25&amp; " " &amp;'[1]NZS DM Summary'!E25</f>
        <v>5.i.b The company indicates the contribution (in % or tCO2) of carbon dioxide removal measures (BECCS, DACCS, NbS) to its LT target that it intends to pay for or operate</v>
      </c>
      <c r="D52" s="106" t="str">
        <f>'[1]NZS DM Summary'!D25</f>
        <v>Alignment</v>
      </c>
      <c r="E52" s="95">
        <v>0</v>
      </c>
      <c r="F52" s="95">
        <v>1</v>
      </c>
      <c r="G52" s="95">
        <v>0</v>
      </c>
      <c r="H52" s="95">
        <v>1</v>
      </c>
      <c r="I52" s="95">
        <v>0</v>
      </c>
      <c r="J52" s="98"/>
      <c r="K52" s="24"/>
      <c r="L52" s="24"/>
    </row>
    <row r="53" spans="1:12" ht="15" customHeight="1" outlineLevel="2">
      <c r="A53" s="24"/>
      <c r="B53" s="165" t="str">
        <f t="shared" ref="B53:B58" si="5">LEFT(C53,FIND(" ",C53)-1)</f>
        <v>5.i.c</v>
      </c>
      <c r="C53" s="105" t="str">
        <f>'[1]NZS DM Summary'!B26&amp; " " &amp;'[1]NZS DM Summary'!E26</f>
        <v>5.i.c The company indicates the contribution (in % or tCO2) of point-source carbon capture and geological storage (excluding EOR) to its MT target AND (if relevant) have any contributions of other value chain actors been set out</v>
      </c>
      <c r="D53" s="106" t="str">
        <f>'[1]NZS DM Summary'!D26</f>
        <v>Disclosure</v>
      </c>
      <c r="E53" s="95">
        <v>0</v>
      </c>
      <c r="F53" s="95">
        <v>0</v>
      </c>
      <c r="G53" s="95">
        <v>0</v>
      </c>
      <c r="H53" s="95">
        <v>0</v>
      </c>
      <c r="I53" s="95">
        <v>0</v>
      </c>
      <c r="J53" s="98"/>
      <c r="K53" s="24"/>
      <c r="L53" s="24"/>
    </row>
    <row r="54" spans="1:12" ht="15" customHeight="1" outlineLevel="2">
      <c r="A54" s="24"/>
      <c r="B54" s="165" t="str">
        <f t="shared" si="5"/>
        <v>5.i.d</v>
      </c>
      <c r="C54" s="105" t="str">
        <f>'[1]NZS DM Summary'!B27&amp; " " &amp;'[1]NZS DM Summary'!E27</f>
        <v>5.i.d The company indicates the contribution (in % or tCO2) of carbon dioxide removal measures (BECCS, DACCS, NbS) to its MT target that it intends to pay for or operate</v>
      </c>
      <c r="D54" s="106" t="str">
        <f>'[1]NZS DM Summary'!D27</f>
        <v>Disclosure</v>
      </c>
      <c r="E54" s="95">
        <v>0</v>
      </c>
      <c r="F54" s="95">
        <v>1</v>
      </c>
      <c r="G54" s="95">
        <v>0</v>
      </c>
      <c r="H54" s="95">
        <v>1</v>
      </c>
      <c r="I54" s="95">
        <v>1</v>
      </c>
      <c r="J54" s="98"/>
      <c r="K54" s="24"/>
      <c r="L54" s="24"/>
    </row>
    <row r="55" spans="1:12" ht="15" customHeight="1" outlineLevel="2">
      <c r="A55" s="24"/>
      <c r="B55" s="165" t="str">
        <f t="shared" si="5"/>
        <v>5.i.e</v>
      </c>
      <c r="C55" s="105" t="str">
        <f>'[1]NZS DM Summary'!B28&amp; " " &amp;'[1]NZS DM Summary'!E28</f>
        <v>5.i.e The company indicates the contribution (in % or tCO2) of point-source carbon capture and geological storage (excluding EOR) to its ST target AND (if relevant) have any contributions of other value chain actors been set out</v>
      </c>
      <c r="D55" s="106" t="str">
        <f>'[1]NZS DM Summary'!D28</f>
        <v>DIsclosure</v>
      </c>
      <c r="E55" s="95">
        <v>0</v>
      </c>
      <c r="F55" s="95">
        <v>0</v>
      </c>
      <c r="G55" s="95">
        <v>0</v>
      </c>
      <c r="H55" s="95">
        <v>0</v>
      </c>
      <c r="I55" s="95">
        <v>0</v>
      </c>
      <c r="J55" s="98"/>
      <c r="K55" s="24"/>
      <c r="L55" s="24"/>
    </row>
    <row r="56" spans="1:12" ht="15" customHeight="1" outlineLevel="2">
      <c r="A56" s="24"/>
      <c r="B56" s="165" t="str">
        <f t="shared" si="5"/>
        <v>5.i.f</v>
      </c>
      <c r="C56" s="105" t="str">
        <f>'[1]NZS DM Summary'!B29&amp; " " &amp;'[1]NZS DM Summary'!E29</f>
        <v>5.i.f The company indicates the contribution (in % or tCO2) of carbon dioxide removal measures (BECCS, DACCS, NbS) to its ST target that it intends to pay for or operate</v>
      </c>
      <c r="D56" s="106" t="str">
        <f>'[1]NZS DM Summary'!D29</f>
        <v>Disclosure</v>
      </c>
      <c r="E56" s="95">
        <v>0</v>
      </c>
      <c r="F56" s="95">
        <v>0</v>
      </c>
      <c r="G56" s="95">
        <v>0</v>
      </c>
      <c r="H56" s="95">
        <v>1</v>
      </c>
      <c r="I56" s="95">
        <v>0</v>
      </c>
      <c r="J56" s="98"/>
      <c r="K56" s="24"/>
      <c r="L56" s="24"/>
    </row>
    <row r="57" spans="1:12" ht="15" customHeight="1" outlineLevel="2">
      <c r="A57" s="24"/>
      <c r="B57" s="165" t="str">
        <f t="shared" si="5"/>
        <v>5.i.g</v>
      </c>
      <c r="C57" s="105" t="str">
        <f>'[1]NZS DM Summary'!B30&amp; " " &amp;'[1]NZS DM Summary'!E30</f>
        <v>5.i.g Is the total contribution of neutralising measures to the emissions reductions implied by the short, medium and long-term strategy disclosed, and is this less than 50% in each case?</v>
      </c>
      <c r="D57" s="106" t="str">
        <f>'[1]NZS DM Summary'!D30</f>
        <v>Disclosure</v>
      </c>
      <c r="E57" s="95">
        <v>0</v>
      </c>
      <c r="F57" s="95">
        <v>1</v>
      </c>
      <c r="G57" s="95">
        <v>1</v>
      </c>
      <c r="H57" s="95">
        <v>1</v>
      </c>
      <c r="I57" s="95">
        <v>0</v>
      </c>
      <c r="J57" s="98"/>
      <c r="K57" s="24"/>
      <c r="L57" s="24"/>
    </row>
    <row r="58" spans="1:12" ht="15" customHeight="1" outlineLevel="2">
      <c r="A58" s="24"/>
      <c r="B58" s="165" t="str">
        <f t="shared" si="5"/>
        <v>5.i.h</v>
      </c>
      <c r="C58" s="105" t="str">
        <f>'[1]NZS DM Summary'!B31&amp; " " &amp;'[1]NZS DM Summary'!E31</f>
        <v>5.i.h The company has published information setting out the feasibility of neutralising measures it is planning to use to deliver its emissions reduction targets. This should include: information on technical feasibility and integrity AND forward-looking guidance on expected investment AND indicative timelines to each being operational</v>
      </c>
      <c r="D58" s="106" t="str">
        <f>'[1]NZS DM Summary'!D31</f>
        <v>Disclosure</v>
      </c>
      <c r="E58" s="95">
        <v>0</v>
      </c>
      <c r="F58" s="95">
        <v>0</v>
      </c>
      <c r="G58" s="95">
        <v>0</v>
      </c>
      <c r="H58" s="95">
        <v>0</v>
      </c>
      <c r="I58" s="95">
        <v>0</v>
      </c>
      <c r="J58" s="98"/>
      <c r="K58" s="24"/>
      <c r="L58" s="24"/>
    </row>
    <row r="59" spans="1:12" ht="15" customHeight="1" outlineLevel="1">
      <c r="A59" s="24"/>
      <c r="B59" s="165">
        <v>5.2</v>
      </c>
      <c r="C59" s="120" t="str">
        <f>'[1]CA100 2024 Scores'!C40</f>
        <v>5.2: Role of climate solutions in decarbonisation strategy</v>
      </c>
      <c r="D59" s="92"/>
      <c r="E59" s="95">
        <v>0.5714285714285714</v>
      </c>
      <c r="F59" s="95">
        <v>0.66666666666666663</v>
      </c>
      <c r="G59" s="95">
        <v>0.2857142857142857</v>
      </c>
      <c r="H59" s="95">
        <v>0.8571428571428571</v>
      </c>
      <c r="I59" s="95">
        <v>0.8571428571428571</v>
      </c>
      <c r="J59" s="98"/>
      <c r="K59" s="24"/>
      <c r="L59" s="24"/>
    </row>
    <row r="60" spans="1:12" ht="15" customHeight="1" outlineLevel="2">
      <c r="A60" s="24"/>
      <c r="B60" s="165" t="str">
        <f>LEFT(C60,FIND(":",C60)-1)</f>
        <v>5.2.a</v>
      </c>
      <c r="C60" s="122" t="str">
        <f>'[1]CA100 2024 Scores'!C41</f>
        <v xml:space="preserve">5.2.a: Disclosure of revenue/production from climate solutions </v>
      </c>
      <c r="D60" s="123" t="s">
        <v>263</v>
      </c>
      <c r="E60" s="95" t="s">
        <v>264</v>
      </c>
      <c r="F60" s="95" t="s">
        <v>264</v>
      </c>
      <c r="G60" s="95" t="s">
        <v>264</v>
      </c>
      <c r="H60" s="95" t="s">
        <v>264</v>
      </c>
      <c r="I60" s="95" t="s">
        <v>264</v>
      </c>
      <c r="J60" s="98"/>
      <c r="K60" s="24"/>
      <c r="L60" s="24"/>
    </row>
    <row r="61" spans="1:12" ht="15" customHeight="1" outlineLevel="2">
      <c r="A61" s="24"/>
      <c r="B61" s="165" t="str">
        <f>LEFT(C61,FIND(":",C61)-1)</f>
        <v>5.2.b</v>
      </c>
      <c r="C61" s="122" t="str">
        <f>'[1]CA100 2024 Scores'!C42</f>
        <v>5.2.b: Target setting for increased revenue/production from climate solutions</v>
      </c>
      <c r="D61" s="123" t="s">
        <v>263</v>
      </c>
      <c r="E61" s="95" t="s">
        <v>264</v>
      </c>
      <c r="F61" s="95" t="s">
        <v>264</v>
      </c>
      <c r="G61" s="95" t="s">
        <v>264</v>
      </c>
      <c r="H61" s="95" t="s">
        <v>264</v>
      </c>
      <c r="I61" s="95" t="s">
        <v>264</v>
      </c>
      <c r="J61" s="98"/>
      <c r="K61" s="24"/>
      <c r="L61" s="24"/>
    </row>
    <row r="62" spans="1:12" ht="15" customHeight="1" outlineLevel="2">
      <c r="A62" s="24"/>
      <c r="B62" s="165" t="str">
        <f t="shared" ref="B62:B114" si="6">LEFT(C62,FIND(" ",C62)-1)</f>
        <v>5.ii</v>
      </c>
      <c r="C62" s="108" t="s">
        <v>73</v>
      </c>
      <c r="D62" s="109" t="s">
        <v>41</v>
      </c>
      <c r="E62" s="95">
        <v>0.5714285714285714</v>
      </c>
      <c r="F62" s="95">
        <v>0.66666666666666663</v>
      </c>
      <c r="G62" s="95">
        <v>0.2857142857142857</v>
      </c>
      <c r="H62" s="95">
        <v>0.8571428571428571</v>
      </c>
      <c r="I62" s="95">
        <v>0.8571428571428571</v>
      </c>
      <c r="J62" s="98"/>
      <c r="K62" s="24"/>
      <c r="L62" s="24"/>
    </row>
    <row r="63" spans="1:12" ht="15" customHeight="1" outlineLevel="2">
      <c r="A63" s="24"/>
      <c r="B63" s="165" t="str">
        <f t="shared" si="6"/>
        <v>5.ii.a</v>
      </c>
      <c r="C63" s="105" t="str">
        <f>'[1]NZS DM Summary'!B33&amp; " " &amp;'[1]NZS DM Summary'!E33</f>
        <v>5.ii.a The company discloses production of each KTM it produced in the last financial year (in units of mass)</v>
      </c>
      <c r="D63" s="106" t="str">
        <f>'[1]NZS DM Summary'!D33</f>
        <v>Solutions</v>
      </c>
      <c r="E63" s="95">
        <v>1</v>
      </c>
      <c r="F63" s="95">
        <v>1</v>
      </c>
      <c r="G63" s="95">
        <v>1</v>
      </c>
      <c r="H63" s="95">
        <v>1</v>
      </c>
      <c r="I63" s="95">
        <v>1</v>
      </c>
      <c r="J63" s="98"/>
      <c r="K63" s="24"/>
      <c r="L63" s="24"/>
    </row>
    <row r="64" spans="1:12" ht="15" customHeight="1" outlineLevel="2">
      <c r="A64" s="24"/>
      <c r="B64" s="165" t="str">
        <f t="shared" si="6"/>
        <v>5.ii.b</v>
      </c>
      <c r="C64" s="105" t="str">
        <f>'[1]NZS DM Summary'!B34&amp; " " &amp;'[1]NZS DM Summary'!E34</f>
        <v>5.ii.b The company discloses production of each OTM it produced in the last financial year (in units of mass)</v>
      </c>
      <c r="D64" s="106" t="str">
        <f>'[1]NZS DM Summary'!D34</f>
        <v>Solutions</v>
      </c>
      <c r="E64" s="95">
        <v>0</v>
      </c>
      <c r="F64" s="95">
        <v>1</v>
      </c>
      <c r="G64" s="95">
        <v>1</v>
      </c>
      <c r="H64" s="95">
        <v>1</v>
      </c>
      <c r="I64" s="95">
        <v>1</v>
      </c>
      <c r="J64" s="98"/>
      <c r="K64" s="24"/>
      <c r="L64" s="24"/>
    </row>
    <row r="65" spans="1:12" ht="15" customHeight="1" outlineLevel="2">
      <c r="A65" s="24"/>
      <c r="B65" s="165" t="str">
        <f t="shared" si="6"/>
        <v>5.ii.c</v>
      </c>
      <c r="C65" s="105" t="str">
        <f>'[1]NZS DM Summary'!B35&amp; " " &amp;'[1]NZS DM Summary'!E35</f>
        <v>5.ii.c The company discloses revenue for each KTM it produced in the last financial year</v>
      </c>
      <c r="D65" s="106" t="str">
        <f>'[1]NZS DM Summary'!D35</f>
        <v>Solutions</v>
      </c>
      <c r="E65" s="95">
        <v>1</v>
      </c>
      <c r="F65" s="95">
        <v>1</v>
      </c>
      <c r="G65" s="95">
        <v>0</v>
      </c>
      <c r="H65" s="95">
        <v>1</v>
      </c>
      <c r="I65" s="95">
        <v>1</v>
      </c>
      <c r="J65" s="98"/>
      <c r="K65" s="24"/>
      <c r="L65" s="24"/>
    </row>
    <row r="66" spans="1:12" ht="15" customHeight="1" outlineLevel="2">
      <c r="A66" s="24"/>
      <c r="B66" s="165" t="str">
        <f t="shared" si="6"/>
        <v>5.ii.d</v>
      </c>
      <c r="C66" s="105" t="str">
        <f>'[1]NZS DM Summary'!B36&amp; " " &amp;'[1]NZS DM Summary'!E36</f>
        <v>5.ii.d The company discloses revenue for OTMs it produced in the last financial year (either per commodity or as aggregated; if the latter, materials outside OTM scope should not be included)</v>
      </c>
      <c r="D66" s="106" t="str">
        <f>'[1]NZS DM Summary'!D36</f>
        <v>Solutions</v>
      </c>
      <c r="E66" s="95">
        <v>0</v>
      </c>
      <c r="F66" s="95" t="s">
        <v>265</v>
      </c>
      <c r="G66" s="95">
        <v>0</v>
      </c>
      <c r="H66" s="95">
        <v>0</v>
      </c>
      <c r="I66" s="95">
        <v>0</v>
      </c>
      <c r="J66" s="98"/>
      <c r="K66" s="24"/>
      <c r="L66" s="24"/>
    </row>
    <row r="67" spans="1:12" ht="15" customHeight="1" outlineLevel="2">
      <c r="A67" s="24"/>
      <c r="B67" s="165" t="str">
        <f t="shared" si="6"/>
        <v>5.ii.e</v>
      </c>
      <c r="C67" s="105" t="str">
        <f>'[1]NZS DM Summary'!B37&amp; " " &amp;'[1]NZS DM Summary'!E37</f>
        <v>5.ii.e The company publishes disclosure establishing that, for each KTM it produces, all production is from mine sites certified by an independent responsible mining standard OR on a clearly defined pathway to achieve certification (in line with JT indicator 9.iii.a)</v>
      </c>
      <c r="D67" s="106" t="str">
        <f>'[1]NZS DM Summary'!D37</f>
        <v>Solutions</v>
      </c>
      <c r="E67" s="95">
        <v>1</v>
      </c>
      <c r="F67" s="95">
        <v>0</v>
      </c>
      <c r="G67" s="95">
        <v>0</v>
      </c>
      <c r="H67" s="95">
        <v>1</v>
      </c>
      <c r="I67" s="95">
        <v>1</v>
      </c>
      <c r="J67" s="98"/>
      <c r="K67" s="24"/>
      <c r="L67" s="24"/>
    </row>
    <row r="68" spans="1:12" ht="15" customHeight="1" outlineLevel="2">
      <c r="A68" s="24"/>
      <c r="B68" s="165" t="str">
        <f t="shared" si="6"/>
        <v>5.ii.f</v>
      </c>
      <c r="C68" s="105" t="str">
        <f>'[1]NZS DM Summary'!B38&amp; " " &amp;'[1]NZS DM Summary'!E38</f>
        <v>5.ii.f The company discloses the emissions intensity of production of each KTM (with a mass of production denominator), OR absolute scope 1 &amp; 2 emissions and production for each KTM (disclosure should include all parts of mining and processing undertaken using a comprehensive emissions accounting boundary)</v>
      </c>
      <c r="D68" s="106" t="str">
        <f>'[1]NZS DM Summary'!D38</f>
        <v>Solutions</v>
      </c>
      <c r="E68" s="95">
        <v>1</v>
      </c>
      <c r="F68" s="95">
        <v>1</v>
      </c>
      <c r="G68" s="95">
        <v>0</v>
      </c>
      <c r="H68" s="95">
        <v>1</v>
      </c>
      <c r="I68" s="95">
        <v>1</v>
      </c>
      <c r="J68" s="98"/>
      <c r="K68" s="24"/>
      <c r="L68" s="24"/>
    </row>
    <row r="69" spans="1:12" ht="15" customHeight="1" outlineLevel="2">
      <c r="A69" s="24"/>
      <c r="B69" s="165" t="str">
        <f t="shared" si="6"/>
        <v>5.ii.g</v>
      </c>
      <c r="C69" s="105" t="str">
        <f>'[1]NZS DM Summary'!B39&amp; " " &amp;'[1]NZS DM Summary'!E39</f>
        <v>5.ii.g The company discloses forward-looking guidance, with a timeline (minimum 5 years ahead), for the production of each KTM it produces</v>
      </c>
      <c r="D69" s="106" t="str">
        <f>'[1]NZS DM Summary'!D39</f>
        <v>Solutions</v>
      </c>
      <c r="E69" s="95">
        <v>0</v>
      </c>
      <c r="F69" s="95">
        <v>0</v>
      </c>
      <c r="G69" s="95">
        <v>0</v>
      </c>
      <c r="H69" s="95">
        <v>1</v>
      </c>
      <c r="I69" s="95">
        <v>1</v>
      </c>
      <c r="J69" s="98"/>
      <c r="K69" s="24"/>
      <c r="L69" s="24"/>
    </row>
    <row r="70" spans="1:12" ht="15" customHeight="1" outlineLevel="1">
      <c r="A70" s="24"/>
      <c r="B70" s="165" t="str">
        <f t="shared" si="6"/>
        <v>5.iii</v>
      </c>
      <c r="C70" s="107" t="s">
        <v>81</v>
      </c>
      <c r="D70" s="106"/>
      <c r="E70" s="95">
        <v>0.5</v>
      </c>
      <c r="F70" s="95">
        <v>0.5</v>
      </c>
      <c r="G70" s="95">
        <v>0.33333333333333331</v>
      </c>
      <c r="H70" s="95">
        <v>0.66666666666666663</v>
      </c>
      <c r="I70" s="95">
        <v>0.66666666666666663</v>
      </c>
      <c r="J70" s="98" t="s">
        <v>41</v>
      </c>
      <c r="K70" s="24"/>
      <c r="L70" s="24"/>
    </row>
    <row r="71" spans="1:12" ht="15" customHeight="1" outlineLevel="2">
      <c r="A71" s="24"/>
      <c r="B71" s="165" t="str">
        <f t="shared" si="6"/>
        <v>5.iii.a</v>
      </c>
      <c r="C71" s="105" t="str">
        <f>'[1]NZS DM Summary'!B41&amp;" "&amp;'[1]NZS DM Summary'!E41</f>
        <v>5.iii.a The company has a target to reduce its operational emissions (scopes 1 &amp; 2) to net zero by 2050 or earlier</v>
      </c>
      <c r="D71" s="106" t="str">
        <f>'[1]NZS DM Summary'!D41</f>
        <v>Disclosure</v>
      </c>
      <c r="E71" s="95">
        <v>1</v>
      </c>
      <c r="F71" s="95">
        <v>1</v>
      </c>
      <c r="G71" s="95">
        <v>1</v>
      </c>
      <c r="H71" s="95">
        <v>1</v>
      </c>
      <c r="I71" s="95">
        <v>1</v>
      </c>
      <c r="J71" s="98"/>
      <c r="K71" s="24"/>
      <c r="L71" s="24"/>
    </row>
    <row r="72" spans="1:12" ht="15" customHeight="1" outlineLevel="2">
      <c r="A72" s="24"/>
      <c r="B72" s="165" t="str">
        <f t="shared" si="6"/>
        <v>5.iii.b</v>
      </c>
      <c r="C72" s="105" t="str">
        <f>'[1]NZS DM Summary'!B42&amp;" "&amp;'[1]NZS DM Summary'!E42</f>
        <v>5.iii.b The operational emissions reduction target (scope 1 &amp; 2) in 5.iii.a includes short- and medium-term components</v>
      </c>
      <c r="D72" s="106" t="str">
        <f>'[1]NZS DM Summary'!D42</f>
        <v>Disclosure</v>
      </c>
      <c r="E72" s="95">
        <v>0</v>
      </c>
      <c r="F72" s="95">
        <v>0</v>
      </c>
      <c r="G72" s="95">
        <v>1</v>
      </c>
      <c r="H72" s="95">
        <v>1</v>
      </c>
      <c r="I72" s="95">
        <v>0</v>
      </c>
      <c r="J72" s="98"/>
      <c r="K72" s="24"/>
      <c r="L72" s="24"/>
    </row>
    <row r="73" spans="1:12" ht="15" customHeight="1" outlineLevel="2">
      <c r="A73" s="24"/>
      <c r="B73" s="165" t="str">
        <f t="shared" si="6"/>
        <v>5.iii.c</v>
      </c>
      <c r="C73" s="105" t="str">
        <f>'[1]NZS DM Summary'!B43&amp;" "&amp;'[1]NZS DM Summary'!E43</f>
        <v xml:space="preserve">5.iii.c The operational emissions target is aligned with a 1.5 °C pathway (where alignment is determined using cumulative benchmark divergence over 2019-2050) </v>
      </c>
      <c r="D73" s="106" t="str">
        <f>'[1]NZS DM Summary'!D43</f>
        <v>Alignment</v>
      </c>
      <c r="E73" s="95" t="s">
        <v>258</v>
      </c>
      <c r="F73" s="95" t="s">
        <v>258</v>
      </c>
      <c r="G73" s="95" t="s">
        <v>258</v>
      </c>
      <c r="H73" s="95" t="s">
        <v>258</v>
      </c>
      <c r="I73" s="95" t="s">
        <v>258</v>
      </c>
      <c r="J73" s="98"/>
      <c r="K73" s="24"/>
      <c r="L73" s="24"/>
    </row>
    <row r="74" spans="1:12" ht="15" customHeight="1" outlineLevel="2">
      <c r="A74" s="24"/>
      <c r="B74" s="165" t="str">
        <f t="shared" si="6"/>
        <v>5.iii.d</v>
      </c>
      <c r="C74" s="105" t="str">
        <f>'[1]NZS DM Summary'!B44&amp;" "&amp;'[1]NZS DM Summary'!E44</f>
        <v>5.iii.d The company has a strategy for reaching net zero operational emissions and interim targets that includes the quantification of major components, and specifying the contributions of neutralising measures (including CCS), reductions in electricity and methane emissions (see 5.iii.d and 5.iv) where relevant</v>
      </c>
      <c r="D74" s="106" t="str">
        <f>'[1]NZS DM Summary'!D44</f>
        <v>Disclosure</v>
      </c>
      <c r="E74" s="95">
        <v>1</v>
      </c>
      <c r="F74" s="95">
        <v>1</v>
      </c>
      <c r="G74" s="95">
        <v>0</v>
      </c>
      <c r="H74" s="95">
        <v>1</v>
      </c>
      <c r="I74" s="95">
        <v>1</v>
      </c>
      <c r="J74" s="98"/>
      <c r="K74" s="24"/>
      <c r="L74" s="24"/>
    </row>
    <row r="75" spans="1:12" ht="15" customHeight="1" outlineLevel="2">
      <c r="A75" s="24"/>
      <c r="B75" s="165" t="str">
        <f t="shared" si="6"/>
        <v>5.iii.e</v>
      </c>
      <c r="C75" s="105" t="str">
        <f>'[1]NZS DM Summary'!B45&amp;" "&amp;'[1]NZS DM Summary'!E45</f>
        <v>5.iii.e The company has a separate target to reduce its operational electricity emissions (scope 2)</v>
      </c>
      <c r="D75" s="106" t="str">
        <f>'[1]NZS DM Summary'!D45</f>
        <v>Disclosure</v>
      </c>
      <c r="E75" s="95">
        <v>0</v>
      </c>
      <c r="F75" s="95">
        <v>0</v>
      </c>
      <c r="G75" s="95">
        <v>0</v>
      </c>
      <c r="H75" s="95">
        <v>0</v>
      </c>
      <c r="I75" s="95">
        <v>1</v>
      </c>
      <c r="J75" s="98"/>
      <c r="K75" s="24"/>
      <c r="L75" s="24"/>
    </row>
    <row r="76" spans="1:12" ht="15" customHeight="1" outlineLevel="2">
      <c r="A76" s="24"/>
      <c r="B76" s="165" t="str">
        <f t="shared" si="6"/>
        <v>5.iii.f</v>
      </c>
      <c r="C76" s="105" t="str">
        <f>'[1]NZS DM Summary'!B46&amp;" "&amp;'[1]NZS DM Summary'!E46</f>
        <v xml:space="preserve">5.iii.f The electricity target is aligned with a 1.5 °C pathway (where alignment is determined using cumulative benchmark divergence over 2019-2050) </v>
      </c>
      <c r="D76" s="106" t="str">
        <f>'[1]NZS DM Summary'!D46</f>
        <v>Alignment</v>
      </c>
      <c r="E76" s="95">
        <v>0</v>
      </c>
      <c r="F76" s="95">
        <v>0</v>
      </c>
      <c r="G76" s="95">
        <v>0</v>
      </c>
      <c r="H76" s="95">
        <v>0</v>
      </c>
      <c r="I76" s="95">
        <v>1</v>
      </c>
      <c r="J76" s="98"/>
      <c r="K76" s="24"/>
      <c r="L76" s="24"/>
    </row>
    <row r="77" spans="1:12" ht="15" customHeight="1" outlineLevel="2">
      <c r="A77" s="24"/>
      <c r="B77" s="165" t="str">
        <f t="shared" si="6"/>
        <v>5.iii.g</v>
      </c>
      <c r="C77" s="105" t="str">
        <f>'[1]NZS DM Summary'!B47&amp;" "&amp;'[1]NZS DM Summary'!E47</f>
        <v>5.iii.g The strategy to reduce emissions from electricity use is clearly stated and quantified in terms of underlying contributions (at least on a MT horizon)</v>
      </c>
      <c r="D77" s="106" t="str">
        <f>'[1]NZS DM Summary'!D47</f>
        <v>Disclosure</v>
      </c>
      <c r="E77" s="95">
        <v>1</v>
      </c>
      <c r="F77" s="95">
        <v>1</v>
      </c>
      <c r="G77" s="95">
        <v>0</v>
      </c>
      <c r="H77" s="95">
        <v>1</v>
      </c>
      <c r="I77" s="95">
        <v>0</v>
      </c>
      <c r="J77" s="98"/>
      <c r="K77" s="24"/>
      <c r="L77" s="24"/>
    </row>
    <row r="78" spans="1:12" ht="15" customHeight="1" outlineLevel="1">
      <c r="A78" s="24"/>
      <c r="B78" s="165" t="str">
        <f t="shared" si="6"/>
        <v>5.iv</v>
      </c>
      <c r="C78" s="107" t="s">
        <v>89</v>
      </c>
      <c r="D78" s="106"/>
      <c r="E78" s="95">
        <v>0</v>
      </c>
      <c r="F78" s="95">
        <v>0.25</v>
      </c>
      <c r="G78" s="95">
        <v>0</v>
      </c>
      <c r="H78" s="95" t="s">
        <v>266</v>
      </c>
      <c r="I78" s="95" t="s">
        <v>266</v>
      </c>
      <c r="J78" s="98" t="s">
        <v>41</v>
      </c>
      <c r="K78" s="24"/>
      <c r="L78" s="24"/>
    </row>
    <row r="79" spans="1:12" ht="15" customHeight="1" outlineLevel="2">
      <c r="A79" s="24"/>
      <c r="B79" s="165" t="str">
        <f t="shared" si="6"/>
        <v>5.iv.a</v>
      </c>
      <c r="C79" s="105" t="str">
        <f>'[1]NZS DM Summary'!B49&amp; " " &amp;'[1]NZS DM Summary'!E49</f>
        <v>5.iv.a The company has committed to increase the coverage and quality of methane reporting across all coal assets, including after mine closure, using best available techniques and including external verification</v>
      </c>
      <c r="D79" s="106" t="str">
        <f>'[1]NZS DM Summary'!D49</f>
        <v>Disclosure</v>
      </c>
      <c r="E79" s="95">
        <v>0</v>
      </c>
      <c r="F79" s="95">
        <v>0</v>
      </c>
      <c r="G79" s="95">
        <v>0</v>
      </c>
      <c r="H79" s="95" t="s">
        <v>265</v>
      </c>
      <c r="I79" s="95" t="s">
        <v>265</v>
      </c>
      <c r="J79" s="98"/>
      <c r="K79" s="24"/>
      <c r="L79" s="24"/>
    </row>
    <row r="80" spans="1:12" ht="15" customHeight="1" outlineLevel="2">
      <c r="A80" s="24"/>
      <c r="B80" s="165" t="str">
        <f t="shared" si="6"/>
        <v>5.iv.b</v>
      </c>
      <c r="C80" s="105" t="str">
        <f>'[1]NZS DM Summary'!B50&amp; " " &amp;'[1]NZS DM Summary'!E50</f>
        <v>5.iv.b The company has provided a methodology for how its methane emissions are reported, including the roles of direct measurement and emission factors, on a mine-by-mine basis</v>
      </c>
      <c r="D80" s="106" t="str">
        <f>'[1]NZS DM Summary'!D50</f>
        <v>Disclosure</v>
      </c>
      <c r="E80" s="95">
        <v>0</v>
      </c>
      <c r="F80" s="95">
        <v>1</v>
      </c>
      <c r="G80" s="95">
        <v>0</v>
      </c>
      <c r="H80" s="95" t="s">
        <v>265</v>
      </c>
      <c r="I80" s="95" t="s">
        <v>265</v>
      </c>
      <c r="J80" s="98"/>
      <c r="K80" s="24"/>
      <c r="L80" s="24"/>
    </row>
    <row r="81" spans="1:12" ht="15" customHeight="1" outlineLevel="2">
      <c r="A81" s="24"/>
      <c r="B81" s="165" t="str">
        <f t="shared" si="6"/>
        <v>5.iv.c</v>
      </c>
      <c r="C81" s="105" t="str">
        <f>'[1]NZS DM Summary'!B51&amp; " " &amp;'[1]NZS DM Summary'!E51</f>
        <v>5.iv.c Does the company disclose targets to reduce methane emissions</v>
      </c>
      <c r="D81" s="106" t="str">
        <f>'[1]NZS DM Summary'!D51</f>
        <v>Disclosure</v>
      </c>
      <c r="E81" s="95">
        <v>0</v>
      </c>
      <c r="F81" s="95">
        <v>0</v>
      </c>
      <c r="G81" s="95">
        <v>0</v>
      </c>
      <c r="H81" s="95" t="s">
        <v>265</v>
      </c>
      <c r="I81" s="95" t="s">
        <v>265</v>
      </c>
      <c r="J81" s="98"/>
      <c r="K81" s="24"/>
      <c r="L81" s="24"/>
    </row>
    <row r="82" spans="1:12" ht="15" customHeight="1" outlineLevel="2">
      <c r="A82" s="24"/>
      <c r="B82" s="165" t="str">
        <f t="shared" si="6"/>
        <v>5.iv.d</v>
      </c>
      <c r="C82" s="105" t="str">
        <f>'[1]NZS DM Summary'!B52&amp; " " &amp;'[1]NZS DM Summary'!E52</f>
        <v>5.iv.d The methane target is in-line or below that of a 1.5°C pathway, on either an intensity or absolute basis</v>
      </c>
      <c r="D82" s="106" t="str">
        <f>'[1]NZS DM Summary'!D52</f>
        <v>Alignment</v>
      </c>
      <c r="E82" s="95" t="s">
        <v>258</v>
      </c>
      <c r="F82" s="95" t="s">
        <v>258</v>
      </c>
      <c r="G82" s="95" t="s">
        <v>258</v>
      </c>
      <c r="H82" s="95" t="s">
        <v>265</v>
      </c>
      <c r="I82" s="95" t="s">
        <v>265</v>
      </c>
      <c r="J82" s="98"/>
      <c r="K82" s="24"/>
      <c r="L82" s="24"/>
    </row>
    <row r="83" spans="1:12" ht="15" customHeight="1" outlineLevel="2">
      <c r="A83" s="24"/>
      <c r="B83" s="165" t="str">
        <f t="shared" si="6"/>
        <v>5.iv.e</v>
      </c>
      <c r="C83" s="105" t="str">
        <f>'[1]NZS DM Summary'!B53&amp; " " &amp;'[1]NZS DM Summary'!E53</f>
        <v>5.iv.e The company has set out a strategy to reduce its methane emissions that addresses methane emissions pre-, during- and post-mining, AND prioritises abatement of highest emitting coal mines</v>
      </c>
      <c r="D83" s="106" t="str">
        <f>'[1]NZS DM Summary'!D53</f>
        <v>Disclosure</v>
      </c>
      <c r="E83" s="95">
        <v>0</v>
      </c>
      <c r="F83" s="95">
        <v>0</v>
      </c>
      <c r="G83" s="95">
        <v>0</v>
      </c>
      <c r="H83" s="95" t="s">
        <v>265</v>
      </c>
      <c r="I83" s="95" t="s">
        <v>265</v>
      </c>
      <c r="J83" s="98"/>
      <c r="K83" s="24"/>
      <c r="L83" s="24"/>
    </row>
    <row r="84" spans="1:12" ht="15" customHeight="1" outlineLevel="2">
      <c r="A84" s="24"/>
      <c r="B84" s="165" t="str">
        <f t="shared" si="6"/>
        <v>5.v</v>
      </c>
      <c r="C84" s="107" t="s">
        <v>95</v>
      </c>
      <c r="D84" s="106"/>
      <c r="E84" s="95">
        <v>0</v>
      </c>
      <c r="F84" s="95">
        <v>0.7142857142857143</v>
      </c>
      <c r="G84" s="95">
        <v>0.125</v>
      </c>
      <c r="H84" s="95" t="s">
        <v>266</v>
      </c>
      <c r="I84" s="95" t="s">
        <v>266</v>
      </c>
      <c r="J84" s="98"/>
      <c r="K84" s="24"/>
      <c r="L84" s="24"/>
    </row>
    <row r="85" spans="1:12" ht="15" customHeight="1" outlineLevel="2">
      <c r="A85" s="24"/>
      <c r="B85" s="165" t="str">
        <f t="shared" si="6"/>
        <v>5.v.a</v>
      </c>
      <c r="C85" s="105" t="str">
        <f>'[1]NZS DM Summary'!B55&amp; " " &amp;'[1]NZS DM Summary'!E55</f>
        <v>5.v.a The company discloses scope 3 cat. 11 emissions targets specifically for its thermal coal activities</v>
      </c>
      <c r="D85" s="106" t="str">
        <f>'[1]NZS DM Summary'!D55</f>
        <v>Disclosure</v>
      </c>
      <c r="E85" s="95">
        <v>0</v>
      </c>
      <c r="F85" s="95">
        <v>1</v>
      </c>
      <c r="G85" s="95">
        <v>0</v>
      </c>
      <c r="H85" s="95" t="s">
        <v>265</v>
      </c>
      <c r="I85" s="95" t="s">
        <v>265</v>
      </c>
      <c r="J85" s="98"/>
      <c r="K85" s="24"/>
      <c r="L85" s="24"/>
    </row>
    <row r="86" spans="1:12" ht="15" customHeight="1" outlineLevel="2">
      <c r="A86" s="24"/>
      <c r="B86" s="165" t="str">
        <f t="shared" si="6"/>
        <v>5.v.b</v>
      </c>
      <c r="C86" s="105" t="str">
        <f>'[1]NZS DM Summary'!B56&amp; " " &amp;'[1]NZS DM Summary'!E56</f>
        <v>5.v.b The company's thermal coal emissions target includes short-, medium-, and long-term components (where relevant)</v>
      </c>
      <c r="D86" s="106" t="str">
        <f>'[1]NZS DM Summary'!D56</f>
        <v>Disclosure</v>
      </c>
      <c r="E86" s="95">
        <v>0</v>
      </c>
      <c r="F86" s="95">
        <v>0</v>
      </c>
      <c r="G86" s="95">
        <v>0</v>
      </c>
      <c r="H86" s="95" t="s">
        <v>265</v>
      </c>
      <c r="I86" s="95" t="s">
        <v>265</v>
      </c>
      <c r="J86" s="98"/>
      <c r="K86" s="24"/>
      <c r="L86" s="24"/>
    </row>
    <row r="87" spans="1:12" ht="15" customHeight="1" outlineLevel="2">
      <c r="A87" s="24"/>
      <c r="B87" s="165" t="str">
        <f t="shared" si="6"/>
        <v>5.v.c</v>
      </c>
      <c r="C87" s="105" t="str">
        <f>'[1]NZS DM Summary'!B57&amp; " " &amp;'[1]NZS DM Summary'!E57</f>
        <v xml:space="preserve">5.v.c The thermal coal target is aligned with a 1.5 °C pathway (where alignment is determined using cumulative benchmark divergence over 2019-2050) </v>
      </c>
      <c r="D87" s="106" t="str">
        <f>'[1]NZS DM Summary'!D57</f>
        <v>Alignment</v>
      </c>
      <c r="E87" s="95">
        <v>0</v>
      </c>
      <c r="F87" s="95">
        <v>1</v>
      </c>
      <c r="G87" s="95">
        <v>0</v>
      </c>
      <c r="H87" s="95" t="s">
        <v>265</v>
      </c>
      <c r="I87" s="95" t="s">
        <v>265</v>
      </c>
      <c r="J87" s="98"/>
      <c r="K87" s="24"/>
      <c r="L87" s="24"/>
    </row>
    <row r="88" spans="1:12" ht="15" customHeight="1" outlineLevel="2">
      <c r="A88" s="24"/>
      <c r="B88" s="165" t="str">
        <f t="shared" si="6"/>
        <v>5.v.d</v>
      </c>
      <c r="C88" s="105" t="str">
        <f>'[1]NZS DM Summary'!B58&amp; " " &amp;'[1]NZS DM Summary'!E58</f>
        <v>5.v.d The company discloses the planned thermal coal production factored into its short, medium and long-term time horizons (expressed in units [Mt or TJ] and either a % or absolute change from a stated base year value)</v>
      </c>
      <c r="D88" s="106" t="str">
        <f>'[1]NZS DM Summary'!D58</f>
        <v>Disclosure</v>
      </c>
      <c r="E88" s="95">
        <v>0</v>
      </c>
      <c r="F88" s="95">
        <v>1</v>
      </c>
      <c r="G88" s="95">
        <v>0</v>
      </c>
      <c r="H88" s="95" t="s">
        <v>265</v>
      </c>
      <c r="I88" s="95" t="s">
        <v>265</v>
      </c>
      <c r="J88" s="98"/>
      <c r="K88" s="24"/>
      <c r="L88" s="24"/>
    </row>
    <row r="89" spans="1:12" ht="15" customHeight="1" outlineLevel="2">
      <c r="A89" s="24"/>
      <c r="B89" s="165" t="str">
        <f t="shared" si="6"/>
        <v>5.v.e</v>
      </c>
      <c r="C89" s="105" t="str">
        <f>'[1]NZS DM Summary'!B59&amp; " " &amp;'[1]NZS DM Summary'!E59</f>
        <v>5.v.e The LT production plans for thermal coal are consistent with the IEA NZE (-91% between 2021 and 2050)</v>
      </c>
      <c r="D89" s="106" t="str">
        <f>'[1]NZS DM Summary'!D59</f>
        <v>Alignment</v>
      </c>
      <c r="E89" s="95">
        <v>0</v>
      </c>
      <c r="F89" s="95">
        <v>1</v>
      </c>
      <c r="G89" s="95">
        <v>0</v>
      </c>
      <c r="H89" s="95" t="s">
        <v>265</v>
      </c>
      <c r="I89" s="95" t="s">
        <v>265</v>
      </c>
      <c r="J89" s="98"/>
      <c r="K89" s="24"/>
      <c r="L89" s="24"/>
    </row>
    <row r="90" spans="1:12" ht="15" customHeight="1" outlineLevel="2">
      <c r="A90" s="24"/>
      <c r="B90" s="165" t="str">
        <f t="shared" si="6"/>
        <v>5.v.f</v>
      </c>
      <c r="C90" s="105" t="str">
        <f>'[1]NZS DM Summary'!B60&amp; " " &amp;'[1]NZS DM Summary'!E60</f>
        <v>5.v.f The MT production plans for thermal coal are consistent with the IEA NZE (-50% between 2021-2030)</v>
      </c>
      <c r="D90" s="106" t="str">
        <f>'[1]NZS DM Summary'!D60</f>
        <v>Alignment</v>
      </c>
      <c r="E90" s="95">
        <v>0</v>
      </c>
      <c r="F90" s="95">
        <v>1</v>
      </c>
      <c r="G90" s="95">
        <v>0</v>
      </c>
      <c r="H90" s="95" t="s">
        <v>265</v>
      </c>
      <c r="I90" s="95" t="s">
        <v>265</v>
      </c>
      <c r="J90" s="98"/>
      <c r="K90" s="24"/>
      <c r="L90" s="24"/>
    </row>
    <row r="91" spans="1:12" ht="15" customHeight="1" outlineLevel="2">
      <c r="A91" s="24"/>
      <c r="B91" s="165" t="str">
        <f t="shared" si="6"/>
        <v>5.v.g</v>
      </c>
      <c r="C91" s="105" t="str">
        <f>'[1]NZS DM Summary'!B61&amp; " " &amp;'[1]NZS DM Summary'!E61</f>
        <v>5.v.g If any of 5.v.c,e,f are No, has the company has given a reason</v>
      </c>
      <c r="D91" s="106" t="str">
        <f>'[1]NZS DM Summary'!D61</f>
        <v>Disclosure</v>
      </c>
      <c r="E91" s="95">
        <v>0</v>
      </c>
      <c r="F91" s="95" t="s">
        <v>265</v>
      </c>
      <c r="G91" s="95">
        <v>1</v>
      </c>
      <c r="H91" s="95" t="s">
        <v>265</v>
      </c>
      <c r="I91" s="95" t="s">
        <v>265</v>
      </c>
      <c r="J91" s="98"/>
      <c r="K91" s="24"/>
      <c r="L91" s="24"/>
    </row>
    <row r="92" spans="1:12" ht="15" customHeight="1" outlineLevel="2">
      <c r="A92" s="24"/>
      <c r="B92" s="165" t="str">
        <f t="shared" si="6"/>
        <v>5.v.h</v>
      </c>
      <c r="C92" s="105" t="str">
        <f>'[1]NZS DM Summary'!B62&amp; " " &amp;'[1]NZS DM Summary'!E62</f>
        <v>5.v.h The company discloses the proportion of its thermal coal production going to facilities with publicly disclosed CCS plans</v>
      </c>
      <c r="D92" s="106" t="str">
        <f>'[1]NZS DM Summary'!D62</f>
        <v>Disclosure</v>
      </c>
      <c r="E92" s="95">
        <v>0</v>
      </c>
      <c r="F92" s="95">
        <v>0</v>
      </c>
      <c r="G92" s="95">
        <v>0</v>
      </c>
      <c r="H92" s="95" t="s">
        <v>265</v>
      </c>
      <c r="I92" s="95" t="s">
        <v>265</v>
      </c>
      <c r="J92" s="98"/>
      <c r="K92" s="24"/>
      <c r="L92" s="24"/>
    </row>
    <row r="93" spans="1:12" ht="15" customHeight="1" outlineLevel="2">
      <c r="A93" s="24"/>
      <c r="B93" s="165" t="str">
        <f t="shared" si="6"/>
        <v>5.vi</v>
      </c>
      <c r="C93" s="107" t="s">
        <v>104</v>
      </c>
      <c r="D93" s="106"/>
      <c r="E93" s="95">
        <v>0</v>
      </c>
      <c r="F93" s="95">
        <v>0.125</v>
      </c>
      <c r="G93" s="95">
        <v>0</v>
      </c>
      <c r="H93" s="95" t="s">
        <v>266</v>
      </c>
      <c r="I93" s="95" t="s">
        <v>266</v>
      </c>
      <c r="J93" s="98"/>
      <c r="K93" s="24"/>
      <c r="L93" s="24"/>
    </row>
    <row r="94" spans="1:12" ht="15" customHeight="1" outlineLevel="2">
      <c r="A94" s="24"/>
      <c r="B94" s="165" t="str">
        <f t="shared" si="6"/>
        <v>5.vi.a</v>
      </c>
      <c r="C94" s="105" t="str">
        <f>'[1]NZS DM Summary'!B64&amp; " " &amp;'[1]NZS DM Summary'!E64</f>
        <v>5.vi.a The company discloses scope 3 cat. 11 emissions targets specifically for its metallurgical coal activities</v>
      </c>
      <c r="D94" s="106" t="str">
        <f>'[1]NZS DM Summary'!D64</f>
        <v>Disclosure</v>
      </c>
      <c r="E94" s="95">
        <v>0</v>
      </c>
      <c r="F94" s="95">
        <v>0</v>
      </c>
      <c r="G94" s="95">
        <v>0</v>
      </c>
      <c r="H94" s="95" t="s">
        <v>265</v>
      </c>
      <c r="I94" s="95" t="s">
        <v>265</v>
      </c>
      <c r="J94" s="98"/>
      <c r="K94" s="24"/>
      <c r="L94" s="24"/>
    </row>
    <row r="95" spans="1:12" ht="15" customHeight="1" outlineLevel="2">
      <c r="A95" s="24"/>
      <c r="B95" s="165" t="str">
        <f t="shared" si="6"/>
        <v>5.vi.b</v>
      </c>
      <c r="C95" s="105" t="str">
        <f>'[1]NZS DM Summary'!B65&amp; " " &amp;'[1]NZS DM Summary'!E65</f>
        <v>5.vi.b The company's metallurgical coal emissions target includes short-, medium-, and long-term components (where relevant)</v>
      </c>
      <c r="D95" s="106" t="str">
        <f>'[1]NZS DM Summary'!D65</f>
        <v>Disclosure</v>
      </c>
      <c r="E95" s="95">
        <v>0</v>
      </c>
      <c r="F95" s="95">
        <v>0</v>
      </c>
      <c r="G95" s="95">
        <v>0</v>
      </c>
      <c r="H95" s="95" t="s">
        <v>265</v>
      </c>
      <c r="I95" s="95" t="s">
        <v>265</v>
      </c>
      <c r="J95" s="98"/>
      <c r="K95" s="24"/>
      <c r="L95" s="24"/>
    </row>
    <row r="96" spans="1:12" ht="15" customHeight="1" outlineLevel="2">
      <c r="A96" s="24"/>
      <c r="B96" s="165" t="str">
        <f t="shared" si="6"/>
        <v>5.vi.c</v>
      </c>
      <c r="C96" s="105" t="str">
        <f>'[1]NZS DM Summary'!B66&amp; " " &amp;'[1]NZS DM Summary'!E66</f>
        <v>5.vi.c The metallurgical coal target is aligned with a 1.5°C pathway (where alignment is determined using cumulative benchmark divergence over 2019-2050)</v>
      </c>
      <c r="D96" s="106" t="str">
        <f>'[1]NZS DM Summary'!D66</f>
        <v>Alignment</v>
      </c>
      <c r="E96" s="95">
        <v>0</v>
      </c>
      <c r="F96" s="95">
        <v>0</v>
      </c>
      <c r="G96" s="95">
        <v>0</v>
      </c>
      <c r="H96" s="95" t="s">
        <v>265</v>
      </c>
      <c r="I96" s="95" t="s">
        <v>265</v>
      </c>
      <c r="J96" s="98"/>
      <c r="K96" s="24"/>
      <c r="L96" s="24"/>
    </row>
    <row r="97" spans="1:12" ht="15" customHeight="1" outlineLevel="2">
      <c r="A97" s="24"/>
      <c r="B97" s="165" t="str">
        <f t="shared" si="6"/>
        <v>5.vi.d</v>
      </c>
      <c r="C97" s="105" t="str">
        <f>'[1]NZS DM Summary'!B67&amp; " " &amp;'[1]NZS DM Summary'!E67</f>
        <v>5.vi.d The company discloses planned metallurgical coal production factored into its short, medium and long-term time horizons (expressed in units [Mt or TJ] and either a % or absolute change from a stated base year value</v>
      </c>
      <c r="D97" s="106" t="str">
        <f>'[1]NZS DM Summary'!D67</f>
        <v>Disclosure</v>
      </c>
      <c r="E97" s="95">
        <v>0</v>
      </c>
      <c r="F97" s="95">
        <v>0</v>
      </c>
      <c r="G97" s="95">
        <v>0</v>
      </c>
      <c r="H97" s="95" t="s">
        <v>265</v>
      </c>
      <c r="I97" s="95" t="s">
        <v>265</v>
      </c>
      <c r="J97" s="98"/>
      <c r="K97" s="24"/>
      <c r="L97" s="24"/>
    </row>
    <row r="98" spans="1:12" ht="15" customHeight="1" outlineLevel="2">
      <c r="A98" s="24"/>
      <c r="B98" s="165" t="str">
        <f t="shared" si="6"/>
        <v>5.vi.e</v>
      </c>
      <c r="C98" s="105" t="str">
        <f>'[1]NZS DM Summary'!B68&amp; " " &amp;'[1]NZS DM Summary'!E68</f>
        <v>5.vi.e The LT production plans for metallurgical coal are consistent with the IEA NZE (-88% between 2021 and 2050)</v>
      </c>
      <c r="D98" s="106" t="str">
        <f>'[1]NZS DM Summary'!D68</f>
        <v>Alignment</v>
      </c>
      <c r="E98" s="95">
        <v>0</v>
      </c>
      <c r="F98" s="95">
        <v>0</v>
      </c>
      <c r="G98" s="95">
        <v>0</v>
      </c>
      <c r="H98" s="95" t="s">
        <v>265</v>
      </c>
      <c r="I98" s="95" t="s">
        <v>265</v>
      </c>
      <c r="J98" s="98"/>
      <c r="K98" s="24"/>
      <c r="L98" s="24"/>
    </row>
    <row r="99" spans="1:12" ht="15" customHeight="1" outlineLevel="2">
      <c r="A99" s="24"/>
      <c r="B99" s="165" t="str">
        <f t="shared" si="6"/>
        <v>5.vi.f</v>
      </c>
      <c r="C99" s="105" t="str">
        <f>'[1]NZS DM Summary'!B69&amp; " " &amp;'[1]NZS DM Summary'!E69</f>
        <v>5.vi.f The MT production plans for metallurgical coal are consistent with the IEA NZE (-30% between 2021-30)</v>
      </c>
      <c r="D99" s="106" t="str">
        <f>'[1]NZS DM Summary'!D69</f>
        <v>Alignment</v>
      </c>
      <c r="E99" s="95">
        <v>0</v>
      </c>
      <c r="F99" s="95">
        <v>0</v>
      </c>
      <c r="G99" s="95">
        <v>0</v>
      </c>
      <c r="H99" s="95" t="s">
        <v>265</v>
      </c>
      <c r="I99" s="95" t="s">
        <v>265</v>
      </c>
      <c r="J99" s="98"/>
      <c r="K99" s="24"/>
      <c r="L99" s="24"/>
    </row>
    <row r="100" spans="1:12" ht="15" customHeight="1" outlineLevel="2">
      <c r="A100" s="24"/>
      <c r="B100" s="165" t="str">
        <f t="shared" si="6"/>
        <v>5.vi.g</v>
      </c>
      <c r="C100" s="105" t="str">
        <f>'[1]NZS DM Summary'!B70&amp; " " &amp;'[1]NZS DM Summary'!E70</f>
        <v xml:space="preserve">5.vi.g If any of 5.vi.c,e,f are No, has the company has given a reason </v>
      </c>
      <c r="D100" s="106" t="str">
        <f>'[1]NZS DM Summary'!D70</f>
        <v>Disclosure</v>
      </c>
      <c r="E100" s="95">
        <v>0</v>
      </c>
      <c r="F100" s="95">
        <v>1</v>
      </c>
      <c r="G100" s="95">
        <v>0</v>
      </c>
      <c r="H100" s="95" t="s">
        <v>265</v>
      </c>
      <c r="I100" s="95" t="s">
        <v>265</v>
      </c>
      <c r="J100" s="98"/>
      <c r="K100" s="24"/>
      <c r="L100" s="24"/>
    </row>
    <row r="101" spans="1:12" ht="15" customHeight="1" outlineLevel="2">
      <c r="A101" s="24"/>
      <c r="B101" s="165" t="str">
        <f t="shared" si="6"/>
        <v>5.vi.h</v>
      </c>
      <c r="C101" s="105" t="str">
        <f>'[1]NZS DM Summary'!B71&amp; " " &amp;'[1]NZS DM Summary'!E71</f>
        <v>5.vi.h The company discloses the proportion of its metallurgical coal production going to facilities with publicly disclosed CCS plans</v>
      </c>
      <c r="D101" s="106" t="str">
        <f>'[1]NZS DM Summary'!D71</f>
        <v>Disclosure</v>
      </c>
      <c r="E101" s="95">
        <v>0</v>
      </c>
      <c r="F101" s="95">
        <v>0</v>
      </c>
      <c r="G101" s="95">
        <v>0</v>
      </c>
      <c r="H101" s="95" t="s">
        <v>265</v>
      </c>
      <c r="I101" s="95" t="s">
        <v>265</v>
      </c>
      <c r="J101" s="98"/>
      <c r="K101" s="24"/>
      <c r="L101" s="24"/>
    </row>
    <row r="102" spans="1:12" ht="15" customHeight="1" outlineLevel="2">
      <c r="A102" s="24"/>
      <c r="B102" s="165" t="str">
        <f t="shared" si="6"/>
        <v>5.vii</v>
      </c>
      <c r="C102" s="107" t="s">
        <v>113</v>
      </c>
      <c r="D102" s="106"/>
      <c r="E102" s="95">
        <v>0.16666666666666666</v>
      </c>
      <c r="F102" s="95">
        <v>0.16666666666666666</v>
      </c>
      <c r="G102" s="95">
        <v>0</v>
      </c>
      <c r="H102" s="95">
        <v>0.125</v>
      </c>
      <c r="I102" s="95" t="s">
        <v>266</v>
      </c>
      <c r="J102" s="98"/>
      <c r="K102" s="24"/>
      <c r="L102" s="24"/>
    </row>
    <row r="103" spans="1:12" ht="15" customHeight="1" outlineLevel="2">
      <c r="A103" s="24"/>
      <c r="B103" s="165" t="str">
        <f t="shared" si="6"/>
        <v>5.vii.a</v>
      </c>
      <c r="C103" s="105" t="str">
        <f>'[1]NZS DM Summary'!B73&amp; " " &amp;'[1]NZS DM Summary'!E73</f>
        <v xml:space="preserve">5.vii.a The company has a target to reduce its scope 3 cat. 10 emissions from iron ore </v>
      </c>
      <c r="D103" s="106" t="str">
        <f>'[1]NZS DM Summary'!D73</f>
        <v>Disclosure</v>
      </c>
      <c r="E103" s="95">
        <v>0</v>
      </c>
      <c r="F103" s="95">
        <v>0</v>
      </c>
      <c r="G103" s="95" t="s">
        <v>265</v>
      </c>
      <c r="H103" s="95">
        <v>0</v>
      </c>
      <c r="I103" s="95" t="s">
        <v>265</v>
      </c>
      <c r="J103" s="98"/>
      <c r="K103" s="24"/>
      <c r="L103" s="24"/>
    </row>
    <row r="104" spans="1:12" ht="15" customHeight="1" outlineLevel="2">
      <c r="A104" s="24"/>
      <c r="B104" s="165" t="str">
        <f t="shared" si="6"/>
        <v>5.vii.b</v>
      </c>
      <c r="C104" s="105" t="str">
        <f>'[1]NZS DM Summary'!B74&amp; " " &amp;'[1]NZS DM Summary'!E74</f>
        <v>5.vii.b The company has a target to reduce its scope 3 cat. 10 emissions from bauxite/alumina</v>
      </c>
      <c r="D104" s="106" t="str">
        <f>'[1]NZS DM Summary'!D74</f>
        <v>Disclosure</v>
      </c>
      <c r="E104" s="95" t="s">
        <v>265</v>
      </c>
      <c r="F104" s="95" t="s">
        <v>265</v>
      </c>
      <c r="G104" s="95">
        <v>0</v>
      </c>
      <c r="H104" s="95">
        <v>0</v>
      </c>
      <c r="I104" s="95" t="s">
        <v>265</v>
      </c>
      <c r="J104" s="98"/>
      <c r="K104" s="24"/>
      <c r="L104" s="24"/>
    </row>
    <row r="105" spans="1:12" ht="15" customHeight="1" outlineLevel="2">
      <c r="A105" s="24"/>
      <c r="B105" s="165" t="str">
        <f t="shared" si="6"/>
        <v>5.vii.c</v>
      </c>
      <c r="C105" s="105" t="str">
        <f>'[1]NZS DM Summary'!B75&amp; " " &amp;'[1]NZS DM Summary'!E75</f>
        <v>5.vii.c The scope 3 cat. 10 emissions target for iron ore is aligned with a 1.5°C pathway (where alignment is determined using cumulative benchmark divergence over 2019-2050)</v>
      </c>
      <c r="D105" s="106" t="str">
        <f>'[1]NZS DM Summary'!D75</f>
        <v>Alignment</v>
      </c>
      <c r="E105" s="95">
        <v>0</v>
      </c>
      <c r="F105" s="95">
        <v>0</v>
      </c>
      <c r="G105" s="95" t="s">
        <v>265</v>
      </c>
      <c r="H105" s="95">
        <v>0</v>
      </c>
      <c r="I105" s="95" t="s">
        <v>265</v>
      </c>
      <c r="J105" s="98"/>
      <c r="K105" s="24"/>
      <c r="L105" s="24"/>
    </row>
    <row r="106" spans="1:12" ht="15" customHeight="1" outlineLevel="2">
      <c r="A106" s="24"/>
      <c r="B106" s="165" t="str">
        <f t="shared" si="6"/>
        <v>5.vii.d</v>
      </c>
      <c r="C106" s="105" t="str">
        <f>'[1]NZS DM Summary'!B76&amp; " " &amp;'[1]NZS DM Summary'!E76</f>
        <v>5.vii.d The scope 3 cat. 10 emissions target for bauxite/alumina is aligned with a 1.5°C pathway (where alignment is determined using cumulative benchmark divergence over 2019-2050)</v>
      </c>
      <c r="D106" s="106" t="str">
        <f>'[1]NZS DM Summary'!D76</f>
        <v>Alignment</v>
      </c>
      <c r="E106" s="95" t="s">
        <v>265</v>
      </c>
      <c r="F106" s="95" t="s">
        <v>265</v>
      </c>
      <c r="G106" s="95">
        <v>0</v>
      </c>
      <c r="H106" s="95">
        <v>0</v>
      </c>
      <c r="I106" s="95" t="s">
        <v>265</v>
      </c>
      <c r="J106" s="98"/>
      <c r="K106" s="24"/>
      <c r="L106" s="24"/>
    </row>
    <row r="107" spans="1:12" ht="15" customHeight="1" outlineLevel="2">
      <c r="A107" s="24"/>
      <c r="B107" s="165" t="str">
        <f t="shared" si="6"/>
        <v>5.vii.e</v>
      </c>
      <c r="C107" s="105" t="str">
        <f>'[1]NZS DM Summary'!B77&amp; " " &amp;'[1]NZS DM Summary'!E77</f>
        <v>5.vii.e The company discloses the current proportion of direct iron ore AND (separately, where relevant) bauxite/alumina sales to customers with net zero targets by 2050 or earlier</v>
      </c>
      <c r="D107" s="106" t="str">
        <f>'[1]NZS DM Summary'!D77</f>
        <v>Disclosure</v>
      </c>
      <c r="E107" s="95">
        <v>1</v>
      </c>
      <c r="F107" s="95">
        <v>0</v>
      </c>
      <c r="G107" s="95">
        <v>0</v>
      </c>
      <c r="H107" s="95">
        <v>0</v>
      </c>
      <c r="I107" s="95" t="s">
        <v>265</v>
      </c>
      <c r="J107" s="98"/>
      <c r="K107" s="24"/>
      <c r="L107" s="24"/>
    </row>
    <row r="108" spans="1:12" ht="15" customHeight="1" outlineLevel="2">
      <c r="A108" s="24"/>
      <c r="B108" s="165" t="str">
        <f t="shared" si="6"/>
        <v>5.vii.f</v>
      </c>
      <c r="C108" s="105" t="str">
        <f>'[1]NZS DM Summary'!B78&amp; " " &amp;'[1]NZS DM Summary'!E78</f>
        <v>5.vii.f The company discloses details of projects and partnerships with customers that it Is undertaking to decarbonise its scope 3 category 10 emissions, stating the abatement potential arising from these efforts, and providing relevant milestones and timelines</v>
      </c>
      <c r="D108" s="106" t="str">
        <f>'[1]NZS DM Summary'!D78</f>
        <v>Disclosure</v>
      </c>
      <c r="E108" s="95">
        <v>0</v>
      </c>
      <c r="F108" s="95">
        <v>1</v>
      </c>
      <c r="G108" s="95">
        <v>0</v>
      </c>
      <c r="H108" s="95">
        <v>0</v>
      </c>
      <c r="I108" s="95" t="s">
        <v>265</v>
      </c>
      <c r="J108" s="98"/>
      <c r="K108" s="24"/>
      <c r="L108" s="24"/>
    </row>
    <row r="109" spans="1:12" ht="15" customHeight="1" outlineLevel="2">
      <c r="A109" s="24"/>
      <c r="B109" s="165" t="str">
        <f t="shared" si="6"/>
        <v>5.vii.g</v>
      </c>
      <c r="C109" s="105" t="str">
        <f>'[1]NZS DM Summary'!B79&amp; " " &amp;'[1]NZS DM Summary'!E79</f>
        <v>5.vii.g In the interests of enhancing the broader adoption of net zero, the company has disclosed a target for the number of customers it has engaged with regarding making net zero commitments and/or would expect to make new net-zero commitments consistent with 1.5°C over the next financial year and the proportion of its production (in Mt) these commitments might cover</v>
      </c>
      <c r="D109" s="106" t="str">
        <f>'[1]NZS DM Summary'!D79</f>
        <v>Disclosure</v>
      </c>
      <c r="E109" s="95">
        <v>0</v>
      </c>
      <c r="F109" s="95">
        <v>0</v>
      </c>
      <c r="G109" s="95">
        <v>0</v>
      </c>
      <c r="H109" s="95">
        <v>0</v>
      </c>
      <c r="I109" s="95" t="s">
        <v>265</v>
      </c>
      <c r="J109" s="98"/>
      <c r="K109" s="24"/>
      <c r="L109" s="24"/>
    </row>
    <row r="110" spans="1:12" ht="15" customHeight="1" outlineLevel="2">
      <c r="A110" s="24"/>
      <c r="B110" s="165" t="str">
        <f t="shared" si="6"/>
        <v>5.vii.h</v>
      </c>
      <c r="C110" s="105" t="str">
        <f>'[1]NZS DM Summary'!B80&amp; " " &amp;'[1]NZS DM Summary'!E80</f>
        <v>5.vii.h The company states its strategy for delivering the decarbonisation measures for its scope 3 category 10 emissions</v>
      </c>
      <c r="D110" s="106" t="str">
        <f>'[1]NZS DM Summary'!D80</f>
        <v>Disclosure</v>
      </c>
      <c r="E110" s="95">
        <v>0</v>
      </c>
      <c r="F110" s="95">
        <v>0</v>
      </c>
      <c r="G110" s="95">
        <v>0</v>
      </c>
      <c r="H110" s="95">
        <v>1</v>
      </c>
      <c r="I110" s="95" t="s">
        <v>265</v>
      </c>
      <c r="J110" s="98"/>
      <c r="K110" s="24"/>
      <c r="L110" s="24"/>
    </row>
    <row r="111" spans="1:12" ht="15" customHeight="1" outlineLevel="2">
      <c r="A111" s="24"/>
      <c r="B111" s="165" t="str">
        <f t="shared" si="6"/>
        <v>5.viii</v>
      </c>
      <c r="C111" s="107" t="s">
        <v>122</v>
      </c>
      <c r="D111" s="106"/>
      <c r="E111" s="95">
        <v>0</v>
      </c>
      <c r="F111" s="95">
        <v>0.5</v>
      </c>
      <c r="G111" s="95">
        <v>0</v>
      </c>
      <c r="H111" s="95">
        <v>1</v>
      </c>
      <c r="I111" s="95">
        <v>1</v>
      </c>
      <c r="J111" s="98"/>
      <c r="K111" s="24"/>
      <c r="L111" s="24"/>
    </row>
    <row r="112" spans="1:12" ht="15" customHeight="1" outlineLevel="2">
      <c r="A112" s="24"/>
      <c r="B112" s="165" t="str">
        <f t="shared" si="6"/>
        <v>5.viii.a</v>
      </c>
      <c r="C112" s="105" t="str">
        <f>'[1]NZS DM Summary'!B82&amp; " " &amp;'[1]NZS DM Summary'!E82</f>
        <v>5.viii.a The company has a target to reduce its shipping emissions (an element of scope 3 cat. 4 &amp; 9)</v>
      </c>
      <c r="D112" s="106" t="str">
        <f>'[1]NZS DM Summary'!D82</f>
        <v>Disclosure</v>
      </c>
      <c r="E112" s="95">
        <v>0</v>
      </c>
      <c r="F112" s="95">
        <v>1</v>
      </c>
      <c r="G112" s="95">
        <v>0</v>
      </c>
      <c r="H112" s="95">
        <v>1</v>
      </c>
      <c r="I112" s="95">
        <v>1</v>
      </c>
      <c r="J112" s="98"/>
      <c r="K112" s="24"/>
      <c r="L112" s="24"/>
    </row>
    <row r="113" spans="1:12" ht="15" customHeight="1" outlineLevel="2">
      <c r="A113" s="24"/>
      <c r="B113" s="165" t="str">
        <f t="shared" si="6"/>
        <v>5.viii.b</v>
      </c>
      <c r="C113" s="105" t="str">
        <f>'[1]NZS DM Summary'!B83&amp; " " &amp;'[1]NZS DM Summary'!E83</f>
        <v>5.viii.b The shipping emissions target is aligned with a 1.5°C pathway (where alignment is determined using cumulative benchmark divergence over 2019-2050)</v>
      </c>
      <c r="D113" s="106" t="str">
        <f>'[1]NZS DM Summary'!D83</f>
        <v>Alignment</v>
      </c>
      <c r="E113" s="95" t="s">
        <v>258</v>
      </c>
      <c r="F113" s="95" t="s">
        <v>258</v>
      </c>
      <c r="G113" s="95" t="s">
        <v>258</v>
      </c>
      <c r="H113" s="95" t="s">
        <v>258</v>
      </c>
      <c r="I113" s="95" t="s">
        <v>258</v>
      </c>
      <c r="J113" s="98"/>
      <c r="K113" s="24"/>
      <c r="L113" s="24"/>
    </row>
    <row r="114" spans="1:12" ht="15" customHeight="1" outlineLevel="2">
      <c r="A114" s="24"/>
      <c r="B114" s="165" t="str">
        <f t="shared" si="6"/>
        <v>5.viii.c</v>
      </c>
      <c r="C114" s="105" t="str">
        <f>'[1]NZS DM Summary'!B84&amp; " " &amp;'[1]NZS DM Summary'!E84</f>
        <v>5.viii.c The company discloses a strategy to bring shipping emissions down</v>
      </c>
      <c r="D114" s="106" t="str">
        <f>'[1]NZS DM Summary'!D84</f>
        <v>Disclosure</v>
      </c>
      <c r="E114" s="95">
        <v>0</v>
      </c>
      <c r="F114" s="95">
        <v>0</v>
      </c>
      <c r="G114" s="95">
        <v>0</v>
      </c>
      <c r="H114" s="95">
        <v>1</v>
      </c>
      <c r="I114" s="95">
        <v>1</v>
      </c>
      <c r="J114" s="98"/>
      <c r="K114" s="24"/>
      <c r="L114" s="24"/>
    </row>
    <row r="115" spans="1:12" ht="15" customHeight="1" outlineLevel="1">
      <c r="A115" s="24"/>
      <c r="B115" s="165"/>
      <c r="C115" s="110"/>
      <c r="D115" s="92"/>
      <c r="E115" s="95"/>
      <c r="F115" s="95"/>
      <c r="G115" s="95"/>
      <c r="H115" s="95"/>
      <c r="I115" s="95"/>
      <c r="J115" s="98"/>
      <c r="K115" s="24"/>
      <c r="L115" s="24"/>
    </row>
    <row r="116" spans="1:12" ht="15" customHeight="1" thickBot="1">
      <c r="A116" s="24"/>
      <c r="B116" s="166"/>
      <c r="C116" s="99" t="s">
        <v>41</v>
      </c>
      <c r="D116" s="99" t="s">
        <v>41</v>
      </c>
      <c r="E116" s="100" t="s">
        <v>41</v>
      </c>
      <c r="F116" s="100" t="s">
        <v>41</v>
      </c>
      <c r="G116" s="100" t="s">
        <v>41</v>
      </c>
      <c r="H116" s="100" t="s">
        <v>41</v>
      </c>
      <c r="I116" s="100" t="s">
        <v>41</v>
      </c>
      <c r="J116" s="101" t="s">
        <v>41</v>
      </c>
      <c r="K116" s="24"/>
      <c r="L116" s="24"/>
    </row>
    <row r="117" spans="1:12" ht="15" customHeight="1">
      <c r="A117" s="24"/>
      <c r="B117" s="172"/>
      <c r="C117" s="102" t="s">
        <v>267</v>
      </c>
      <c r="D117" s="103"/>
      <c r="E117" s="95">
        <v>0.13333333333333333</v>
      </c>
      <c r="F117" s="95">
        <v>0.53333333333333333</v>
      </c>
      <c r="G117" s="95">
        <v>6.6666666666666666E-2</v>
      </c>
      <c r="H117" s="95">
        <v>0.5</v>
      </c>
      <c r="I117" s="95">
        <v>0</v>
      </c>
      <c r="J117" s="98" t="s">
        <v>41</v>
      </c>
      <c r="K117" s="24"/>
      <c r="L117" s="24"/>
    </row>
    <row r="118" spans="1:12" ht="15" customHeight="1">
      <c r="A118" s="24"/>
      <c r="B118" s="166"/>
      <c r="C118" s="97"/>
      <c r="D118" s="103"/>
      <c r="E118" s="92"/>
      <c r="F118" s="92"/>
      <c r="G118" s="92"/>
      <c r="H118" s="92"/>
      <c r="I118" s="92"/>
      <c r="J118" s="98"/>
      <c r="K118" s="24"/>
      <c r="L118" s="24"/>
    </row>
    <row r="119" spans="1:12" ht="15" customHeight="1" outlineLevel="1">
      <c r="A119" s="24"/>
      <c r="B119" s="165">
        <v>6.1</v>
      </c>
      <c r="C119" s="120" t="str">
        <f>'[1]CA100 2024 Scores'!C44</f>
        <v>6.1: Decarbonisation of capital expenditures (CapEx)</v>
      </c>
      <c r="D119" s="123" t="s">
        <v>255</v>
      </c>
      <c r="E119" s="95">
        <v>0.33333333333333331</v>
      </c>
      <c r="F119" s="95">
        <v>0.66666666666666663</v>
      </c>
      <c r="G119" s="95">
        <v>0.33333333333333331</v>
      </c>
      <c r="H119" s="95">
        <v>0.66666666666666663</v>
      </c>
      <c r="I119" s="95">
        <v>0</v>
      </c>
      <c r="J119" s="98"/>
      <c r="K119" s="24"/>
      <c r="L119" s="24"/>
    </row>
    <row r="120" spans="1:12" ht="15" customHeight="1" outlineLevel="2">
      <c r="A120" s="24"/>
      <c r="B120" s="165" t="str">
        <f>LEFT(C120,FIND(":",C120)-1)</f>
        <v>6.1.a</v>
      </c>
      <c r="C120" s="122" t="str">
        <f>'[1]CA100 2024 Scores'!C45</f>
        <v>6.1.a: Commitment to phase-out carbon-intensive assets/products</v>
      </c>
      <c r="D120" s="123" t="s">
        <v>255</v>
      </c>
      <c r="E120" s="95">
        <v>0</v>
      </c>
      <c r="F120" s="95">
        <v>0</v>
      </c>
      <c r="G120" s="95">
        <v>0</v>
      </c>
      <c r="H120" s="95">
        <v>0</v>
      </c>
      <c r="I120" s="95">
        <v>0</v>
      </c>
      <c r="J120" s="98"/>
      <c r="K120" s="24"/>
      <c r="L120" s="24"/>
    </row>
    <row r="121" spans="1:12" ht="15" customHeight="1" outlineLevel="2">
      <c r="A121" s="24"/>
      <c r="B121" s="165" t="str">
        <f>LEFT(C121,FIND(":",C121)-1)</f>
        <v>6.1.b</v>
      </c>
      <c r="C121" s="122" t="str">
        <f>'[1]CA100 2024 Scores'!C46</f>
        <v>6.1.b: Disclosure of CapEx allocation to unabated carbon-intensive assets/products</v>
      </c>
      <c r="D121" s="123" t="s">
        <v>255</v>
      </c>
      <c r="E121" s="95">
        <v>0</v>
      </c>
      <c r="F121" s="95">
        <v>1</v>
      </c>
      <c r="G121" s="95">
        <v>1</v>
      </c>
      <c r="H121" s="95">
        <v>1</v>
      </c>
      <c r="I121" s="95">
        <v>0</v>
      </c>
      <c r="J121" s="98"/>
      <c r="K121" s="24"/>
      <c r="L121" s="24"/>
    </row>
    <row r="122" spans="1:12" ht="15" customHeight="1" outlineLevel="2">
      <c r="A122" s="24"/>
      <c r="B122" s="165" t="str">
        <f>LEFT(C122,FIND(" ",C122)-1)</f>
        <v>6.i</v>
      </c>
      <c r="C122" s="108" t="s">
        <v>129</v>
      </c>
      <c r="D122" s="109"/>
      <c r="E122" s="95">
        <v>1</v>
      </c>
      <c r="F122" s="95">
        <v>1</v>
      </c>
      <c r="G122" s="95">
        <v>0</v>
      </c>
      <c r="H122" s="95">
        <v>1</v>
      </c>
      <c r="I122" s="95">
        <v>0</v>
      </c>
      <c r="J122" s="98" t="s">
        <v>41</v>
      </c>
      <c r="K122" s="24"/>
      <c r="L122" s="24"/>
    </row>
    <row r="123" spans="1:12" ht="15" customHeight="1" outlineLevel="2">
      <c r="A123" s="24"/>
      <c r="B123" s="165" t="str">
        <f>LEFT(C123,FIND(" ",C123)-1)</f>
        <v>6.i.a</v>
      </c>
      <c r="C123" s="105" t="str">
        <f>'[1]NZS DM Summary'!B87&amp; " " &amp;'[1]NZS DM Summary'!E87</f>
        <v xml:space="preserve">6.i.a Disclose total group capex in both the last financial year and a forward-looking budget (minimum 3 years ahead) specifying the number of years included </v>
      </c>
      <c r="D123" s="106" t="str">
        <f>'[1]NZS DM Summary'!D87</f>
        <v>Disclosure</v>
      </c>
      <c r="E123" s="95">
        <v>1</v>
      </c>
      <c r="F123" s="95">
        <v>1</v>
      </c>
      <c r="G123" s="95">
        <v>0</v>
      </c>
      <c r="H123" s="95">
        <v>1</v>
      </c>
      <c r="I123" s="95">
        <v>0</v>
      </c>
      <c r="J123" s="98"/>
      <c r="K123" s="24"/>
      <c r="L123" s="24"/>
    </row>
    <row r="124" spans="1:12" ht="15" customHeight="1" outlineLevel="2">
      <c r="A124" s="24"/>
      <c r="B124" s="165" t="str">
        <f>LEFT(C124,FIND(":",C124)-1)</f>
        <v>6.2</v>
      </c>
      <c r="C124" s="120" t="s">
        <v>131</v>
      </c>
      <c r="D124" s="123" t="s">
        <v>263</v>
      </c>
      <c r="E124" s="95">
        <v>0.33333333333333331</v>
      </c>
      <c r="F124" s="95">
        <v>0.5</v>
      </c>
      <c r="G124" s="95">
        <v>0</v>
      </c>
      <c r="H124" s="95">
        <v>0.33333333333333331</v>
      </c>
      <c r="I124" s="95">
        <v>0</v>
      </c>
      <c r="J124" s="98"/>
      <c r="K124" s="24"/>
      <c r="L124" s="24"/>
    </row>
    <row r="125" spans="1:12" ht="15" customHeight="1" outlineLevel="2">
      <c r="A125" s="24"/>
      <c r="B125" s="165" t="str">
        <f>LEFT(C125,FIND(":",C125)-1)</f>
        <v>6.2.a</v>
      </c>
      <c r="C125" s="122" t="s">
        <v>132</v>
      </c>
      <c r="D125" s="123" t="s">
        <v>263</v>
      </c>
      <c r="E125" s="95" t="s">
        <v>264</v>
      </c>
      <c r="F125" s="95" t="s">
        <v>264</v>
      </c>
      <c r="G125" s="95" t="s">
        <v>264</v>
      </c>
      <c r="H125" s="95" t="s">
        <v>264</v>
      </c>
      <c r="I125" s="95" t="s">
        <v>264</v>
      </c>
      <c r="J125" s="98"/>
      <c r="K125" s="24"/>
      <c r="L125" s="24"/>
    </row>
    <row r="126" spans="1:12" ht="15" customHeight="1" outlineLevel="2">
      <c r="A126" s="24"/>
      <c r="B126" s="165" t="str">
        <f>LEFT(C126,FIND(":",C126)-1)</f>
        <v>6.2.b</v>
      </c>
      <c r="C126" s="122" t="s">
        <v>133</v>
      </c>
      <c r="D126" s="123" t="s">
        <v>263</v>
      </c>
      <c r="E126" s="95" t="s">
        <v>264</v>
      </c>
      <c r="F126" s="95" t="s">
        <v>264</v>
      </c>
      <c r="G126" s="95" t="s">
        <v>264</v>
      </c>
      <c r="H126" s="95" t="s">
        <v>264</v>
      </c>
      <c r="I126" s="95" t="s">
        <v>264</v>
      </c>
      <c r="J126" s="98"/>
      <c r="K126" s="24"/>
      <c r="L126" s="24"/>
    </row>
    <row r="127" spans="1:12" ht="15" customHeight="1" outlineLevel="2">
      <c r="A127" s="24"/>
      <c r="B127" s="165" t="str">
        <f>LEFT(C127,FIND(":",C127)-1)</f>
        <v>6.ii</v>
      </c>
      <c r="C127" s="108" t="s">
        <v>268</v>
      </c>
      <c r="D127" s="106"/>
      <c r="E127" s="95">
        <v>0.33333333333333331</v>
      </c>
      <c r="F127" s="95">
        <v>0.5</v>
      </c>
      <c r="G127" s="95">
        <v>0</v>
      </c>
      <c r="H127" s="95">
        <v>0.33333333333333331</v>
      </c>
      <c r="I127" s="95">
        <v>0</v>
      </c>
      <c r="J127" s="98"/>
      <c r="K127" s="24"/>
      <c r="L127" s="24"/>
    </row>
    <row r="128" spans="1:12" ht="15" customHeight="1" outlineLevel="2">
      <c r="A128" s="24"/>
      <c r="B128" s="165" t="str">
        <f>LEFT(C128,FIND(" ",C128)-1)</f>
        <v>6.ii.a</v>
      </c>
      <c r="C128" s="105" t="str">
        <f>'[1]NZS DM Summary'!B89&amp; " " &amp;'[1]NZS DM Summary'!E89</f>
        <v>6.ii.a The company discloses total investment (organic capex plus acquisitions) in production of KTMs in the last financial year (on a per-commodity basis)</v>
      </c>
      <c r="D128" s="106" t="str">
        <f>'[1]NZS DM Summary'!D89</f>
        <v>Solutions</v>
      </c>
      <c r="E128" s="95">
        <v>1</v>
      </c>
      <c r="F128" s="95">
        <v>1</v>
      </c>
      <c r="G128" s="95">
        <v>0</v>
      </c>
      <c r="H128" s="95">
        <v>1</v>
      </c>
      <c r="I128" s="95">
        <v>0</v>
      </c>
      <c r="J128" s="98"/>
      <c r="K128" s="24"/>
      <c r="L128" s="24"/>
    </row>
    <row r="129" spans="1:12" ht="15" customHeight="1" outlineLevel="2">
      <c r="A129" s="24"/>
      <c r="B129" s="165" t="str">
        <f>LEFT(C129,FIND(" ",C129)-1)</f>
        <v>6.ii.b</v>
      </c>
      <c r="C129" s="105" t="str">
        <f>'[1]NZS DM Summary'!B90&amp; " " &amp;'[1]NZS DM Summary'!E90</f>
        <v>6.ii.b The company discloses total investment (organic capex plus acquisitions) in production of OTMs in the last financial year (either per commodity or as aggregated; if the latter, materials outside of the OTM scope should not be included)</v>
      </c>
      <c r="D129" s="106" t="str">
        <f>'[1]NZS DM Summary'!D90</f>
        <v>Solutions</v>
      </c>
      <c r="E129" s="95">
        <v>0</v>
      </c>
      <c r="F129" s="95" t="s">
        <v>265</v>
      </c>
      <c r="G129" s="95">
        <v>0</v>
      </c>
      <c r="H129" s="95">
        <v>0</v>
      </c>
      <c r="I129" s="95">
        <v>0</v>
      </c>
      <c r="J129" s="98"/>
      <c r="K129" s="24"/>
      <c r="L129" s="24"/>
    </row>
    <row r="130" spans="1:12" ht="15" customHeight="1" outlineLevel="2">
      <c r="A130" s="24"/>
      <c r="B130" s="165" t="str">
        <f>LEFT(C130,FIND(" ",C130)-1)</f>
        <v>6.ii.c</v>
      </c>
      <c r="C130" s="105" t="str">
        <f>'[1]NZS DM Summary'!B91&amp; " " &amp;'[1]NZS DM Summary'!E91</f>
        <v>6.ii.c The company discloses forward-looking guidance for total investment (organic capex plus acquisitions) in production of KTMs (on a per-commodity basis; minimum 5 years ahead)</v>
      </c>
      <c r="D130" s="106" t="str">
        <f>'[1]NZS DM Summary'!D91</f>
        <v>Solutions</v>
      </c>
      <c r="E130" s="95">
        <v>0</v>
      </c>
      <c r="F130" s="95">
        <v>0</v>
      </c>
      <c r="G130" s="95">
        <v>0</v>
      </c>
      <c r="H130" s="95">
        <v>0</v>
      </c>
      <c r="I130" s="95">
        <v>0</v>
      </c>
      <c r="J130" s="98"/>
      <c r="K130" s="24"/>
      <c r="L130" s="24"/>
    </row>
    <row r="131" spans="1:12" ht="15" customHeight="1" outlineLevel="2">
      <c r="A131" s="24"/>
      <c r="B131" s="165" t="str">
        <f>LEFT(C131,FIND(":",C131)-1)</f>
        <v>6.iii</v>
      </c>
      <c r="C131" s="107" t="s">
        <v>138</v>
      </c>
      <c r="D131" s="106"/>
      <c r="E131" s="95">
        <v>0</v>
      </c>
      <c r="F131" s="95">
        <v>0.5</v>
      </c>
      <c r="G131" s="95">
        <v>0</v>
      </c>
      <c r="H131" s="95" t="s">
        <v>266</v>
      </c>
      <c r="I131" s="95" t="s">
        <v>266</v>
      </c>
      <c r="J131" s="98"/>
      <c r="K131" s="24"/>
      <c r="L131" s="24"/>
    </row>
    <row r="132" spans="1:12" ht="15" customHeight="1" outlineLevel="1">
      <c r="A132" s="24"/>
      <c r="B132" s="165" t="str">
        <f t="shared" ref="B132:B137" si="7">LEFT(C132,FIND(" ",C132)-1)</f>
        <v>6.iii.a</v>
      </c>
      <c r="C132" s="105" t="str">
        <f>'[1]NZS DM Summary'!B93&amp; " " &amp;'[1]NZS DM Summary'!E93</f>
        <v>6.iii.a The company has made a commitment to not invest in new coal capacity (including new mines, mine extensions and mine acquisitions)</v>
      </c>
      <c r="D132" s="106" t="str">
        <f>'[1]NZS DM Summary'!D93</f>
        <v>Disclosure</v>
      </c>
      <c r="E132" s="95">
        <v>0</v>
      </c>
      <c r="F132" s="95">
        <v>0</v>
      </c>
      <c r="G132" s="95">
        <v>0</v>
      </c>
      <c r="H132" s="95" t="s">
        <v>265</v>
      </c>
      <c r="I132" s="95" t="s">
        <v>265</v>
      </c>
      <c r="J132" s="98"/>
      <c r="K132" s="24"/>
      <c r="L132" s="24"/>
    </row>
    <row r="133" spans="1:12" ht="15" customHeight="1" outlineLevel="2">
      <c r="A133" s="24"/>
      <c r="B133" s="165" t="str">
        <f t="shared" si="7"/>
        <v>6.iii.b</v>
      </c>
      <c r="C133" s="105" t="str">
        <f>'[1]NZS DM Summary'!B94&amp; " " &amp;'[1]NZS DM Summary'!E94</f>
        <v>6.iii.b The company has disclosed thermal coal capex in the last financial year and a forward-looking budget (minimum 3 years ahead)</v>
      </c>
      <c r="D133" s="106" t="str">
        <f>'[1]NZS DM Summary'!D94</f>
        <v>Disclosure</v>
      </c>
      <c r="E133" s="95">
        <v>0</v>
      </c>
      <c r="F133" s="95">
        <v>1</v>
      </c>
      <c r="G133" s="95">
        <v>0</v>
      </c>
      <c r="H133" s="95" t="s">
        <v>265</v>
      </c>
      <c r="I133" s="95" t="s">
        <v>265</v>
      </c>
      <c r="J133" s="98"/>
      <c r="K133" s="24"/>
      <c r="L133" s="24"/>
    </row>
    <row r="134" spans="1:12" ht="15" customHeight="1" outlineLevel="2">
      <c r="A134" s="24"/>
      <c r="B134" s="165" t="str">
        <f t="shared" si="7"/>
        <v>6.iii.c</v>
      </c>
      <c r="C134" s="105" t="str">
        <f>'[1]NZS DM Summary'!B95&amp; " " &amp;'[1]NZS DM Summary'!E95</f>
        <v>6.iii.c The company has disclosed met coal capex in the last financial year and a forward-looking budget (minimum 3 years ahead)</v>
      </c>
      <c r="D134" s="106" t="str">
        <f>'[1]NZS DM Summary'!D95</f>
        <v>Disclosure</v>
      </c>
      <c r="E134" s="95">
        <v>0</v>
      </c>
      <c r="F134" s="95">
        <v>0</v>
      </c>
      <c r="G134" s="95">
        <v>0</v>
      </c>
      <c r="H134" s="95" t="s">
        <v>265</v>
      </c>
      <c r="I134" s="95" t="s">
        <v>265</v>
      </c>
      <c r="J134" s="98"/>
      <c r="K134" s="24"/>
      <c r="L134" s="24"/>
    </row>
    <row r="135" spans="1:12" ht="15" customHeight="1" outlineLevel="2">
      <c r="A135" s="24"/>
      <c r="B135" s="165" t="str">
        <f t="shared" si="7"/>
        <v>6.iii.d</v>
      </c>
      <c r="C135" s="105" t="str">
        <f>'[1]NZS DM Summary'!B96&amp; " " &amp;'[1]NZS DM Summary'!E96</f>
        <v>6.iii.d If the company has not made a commitment to stop investing in new coal capacity (6.iii.a), has the company disclosed capex in new mines in the last financial year and forward-looking guidance</v>
      </c>
      <c r="D135" s="106" t="str">
        <f>'[1]NZS DM Summary'!D96</f>
        <v>Disclosure</v>
      </c>
      <c r="E135" s="95">
        <v>0</v>
      </c>
      <c r="F135" s="95">
        <v>1</v>
      </c>
      <c r="G135" s="95">
        <v>0</v>
      </c>
      <c r="H135" s="95" t="s">
        <v>265</v>
      </c>
      <c r="I135" s="95" t="s">
        <v>265</v>
      </c>
      <c r="J135" s="98"/>
      <c r="K135" s="24"/>
      <c r="L135" s="24"/>
    </row>
    <row r="136" spans="1:12" ht="15" customHeight="1" outlineLevel="2">
      <c r="A136" s="24"/>
      <c r="B136" s="165" t="str">
        <f t="shared" si="7"/>
        <v>6.iii.e</v>
      </c>
      <c r="C136" s="105" t="str">
        <f>'[1]NZS DM Summary'!B97&amp; " " &amp;'[1]NZS DM Summary'!E97</f>
        <v>6.iii.e The company has clearly disclosed, where relevant, the contribution of future asset transfer/divestments to both thermal AND met coal production declines</v>
      </c>
      <c r="D136" s="106" t="str">
        <f>'[1]NZS DM Summary'!D97</f>
        <v>Disclosure</v>
      </c>
      <c r="E136" s="95">
        <v>0</v>
      </c>
      <c r="F136" s="95">
        <v>1</v>
      </c>
      <c r="G136" s="95">
        <v>0</v>
      </c>
      <c r="H136" s="95" t="s">
        <v>265</v>
      </c>
      <c r="I136" s="95" t="s">
        <v>265</v>
      </c>
      <c r="J136" s="98"/>
      <c r="K136" s="24"/>
      <c r="L136" s="24"/>
    </row>
    <row r="137" spans="1:12" ht="15" customHeight="1" outlineLevel="2">
      <c r="A137" s="24"/>
      <c r="B137" s="165" t="str">
        <f t="shared" si="7"/>
        <v>6.iii.f</v>
      </c>
      <c r="C137" s="105" t="str">
        <f>'[1]NZS DM Summary'!B98&amp; " " &amp;'[1]NZS DM Summary'!E98</f>
        <v>6.iii.f The company has established sales conditions that require that purchasers of coal assets have: a) commitment to follow an IEA NZE 1.5°C-aligned production pathway; AND b) financial means to cover decommissioning and rehabilitation; AND c) commitment to adhere to just transition principles</v>
      </c>
      <c r="D137" s="106" t="str">
        <f>'[1]NZS DM Summary'!D98</f>
        <v>Disclosure</v>
      </c>
      <c r="E137" s="95">
        <v>0</v>
      </c>
      <c r="F137" s="95">
        <v>0</v>
      </c>
      <c r="G137" s="95">
        <v>0</v>
      </c>
      <c r="H137" s="95" t="s">
        <v>265</v>
      </c>
      <c r="I137" s="95" t="s">
        <v>265</v>
      </c>
      <c r="J137" s="98"/>
      <c r="K137" s="24"/>
      <c r="L137" s="24"/>
    </row>
    <row r="138" spans="1:12" ht="15" customHeight="1" outlineLevel="2">
      <c r="A138" s="24"/>
      <c r="B138" s="165" t="str">
        <f>LEFT(C138,FIND(":",C138)-1)</f>
        <v>6.iv</v>
      </c>
      <c r="C138" s="107" t="s">
        <v>145</v>
      </c>
      <c r="D138" s="106"/>
      <c r="E138" s="95">
        <v>0</v>
      </c>
      <c r="F138" s="95">
        <v>1</v>
      </c>
      <c r="G138" s="95">
        <v>0</v>
      </c>
      <c r="H138" s="95">
        <v>1</v>
      </c>
      <c r="I138" s="95">
        <v>0</v>
      </c>
      <c r="J138" s="98"/>
      <c r="K138" s="24"/>
      <c r="L138" s="24"/>
    </row>
    <row r="139" spans="1:12" ht="15" customHeight="1" outlineLevel="2">
      <c r="A139" s="24"/>
      <c r="B139" s="165" t="str">
        <f>LEFT(C139,FIND(" ",C139)-1)</f>
        <v>6.iv.a</v>
      </c>
      <c r="C139" s="105" t="str">
        <f>'[1]NZS DM Summary'!B100&amp; " " &amp;'[1]NZS DM Summary'!E100</f>
        <v>6.iv.a The company has disclosed committed operational decarbonisation investment, AND quantitatively detailed components, AND linked this to emissions reductions over a specified period</v>
      </c>
      <c r="D139" s="106" t="str">
        <f>'[1]NZS DM Summary'!D100</f>
        <v>Disclosure</v>
      </c>
      <c r="E139" s="95">
        <v>0</v>
      </c>
      <c r="F139" s="95">
        <v>1</v>
      </c>
      <c r="G139" s="95">
        <v>0</v>
      </c>
      <c r="H139" s="95">
        <v>1</v>
      </c>
      <c r="I139" s="95">
        <v>0</v>
      </c>
      <c r="J139" s="98"/>
      <c r="K139" s="24"/>
      <c r="L139" s="24"/>
    </row>
    <row r="140" spans="1:12" ht="15" customHeight="1" outlineLevel="2">
      <c r="A140" s="24"/>
      <c r="B140" s="165" t="str">
        <f>LEFT(C140,FIND(":",C140)-1)</f>
        <v>6.v</v>
      </c>
      <c r="C140" s="107" t="s">
        <v>147</v>
      </c>
      <c r="D140" s="106"/>
      <c r="E140" s="95">
        <v>0</v>
      </c>
      <c r="F140" s="95">
        <v>0</v>
      </c>
      <c r="G140" s="95">
        <v>0</v>
      </c>
      <c r="H140" s="95">
        <v>0</v>
      </c>
      <c r="I140" s="95" t="s">
        <v>266</v>
      </c>
      <c r="J140" s="98"/>
      <c r="K140" s="24"/>
      <c r="L140" s="24"/>
    </row>
    <row r="141" spans="1:12" ht="15" customHeight="1" outlineLevel="2">
      <c r="A141" s="24"/>
      <c r="B141" s="165" t="str">
        <f>LEFT(C141,FIND(" ",C141)-1)</f>
        <v>6.v.a</v>
      </c>
      <c r="C141" s="105" t="str">
        <f>'[1]NZS DM Summary'!B102&amp; " " &amp;'[1]NZS DM Summary'!E102</f>
        <v>6.v.a The company has disclosed capex for scope 3 cat. 10 emissions reductions in the last financial year and a forward-looking budget (minimum 3 years ahead)</v>
      </c>
      <c r="D141" s="106" t="str">
        <f>'[1]NZS DM Summary'!D102</f>
        <v>Disclosure</v>
      </c>
      <c r="E141" s="95">
        <v>0</v>
      </c>
      <c r="F141" s="95">
        <v>0</v>
      </c>
      <c r="G141" s="95">
        <v>0</v>
      </c>
      <c r="H141" s="95">
        <v>0</v>
      </c>
      <c r="I141" s="95" t="s">
        <v>265</v>
      </c>
      <c r="J141" s="98"/>
      <c r="K141" s="24"/>
      <c r="L141" s="24"/>
    </row>
    <row r="142" spans="1:12" ht="15" customHeight="1" outlineLevel="2">
      <c r="A142" s="24"/>
      <c r="B142" s="165" t="str">
        <f>LEFT(C142,FIND(" ",C142)-1)</f>
        <v>6.v.b</v>
      </c>
      <c r="C142" s="105" t="str">
        <f>'[1]NZS DM Summary'!B103&amp; " " &amp;'[1]NZS DM Summary'!E103</f>
        <v>6.v.b The company's capex for scope 3 cat 10 emissions reductions is linked to expected abatement</v>
      </c>
      <c r="D142" s="106" t="str">
        <f>'[1]NZS DM Summary'!D103</f>
        <v>Disclosure</v>
      </c>
      <c r="E142" s="95">
        <v>0</v>
      </c>
      <c r="F142" s="95">
        <v>0</v>
      </c>
      <c r="G142" s="95">
        <v>0</v>
      </c>
      <c r="H142" s="95">
        <v>0</v>
      </c>
      <c r="I142" s="95" t="s">
        <v>265</v>
      </c>
      <c r="J142" s="98"/>
      <c r="K142" s="24"/>
      <c r="L142" s="24"/>
    </row>
    <row r="143" spans="1:12" ht="15" customHeight="1" outlineLevel="1">
      <c r="A143" s="24"/>
      <c r="B143" s="165"/>
      <c r="C143" s="111"/>
      <c r="D143" s="92"/>
      <c r="E143" s="95"/>
      <c r="F143" s="95"/>
      <c r="G143" s="95"/>
      <c r="H143" s="95"/>
      <c r="I143" s="95"/>
      <c r="J143" s="98"/>
      <c r="K143" s="24"/>
      <c r="L143" s="24"/>
    </row>
    <row r="144" spans="1:12" ht="15" customHeight="1" thickBot="1">
      <c r="A144" s="24"/>
      <c r="B144" s="166"/>
      <c r="C144" s="99" t="s">
        <v>41</v>
      </c>
      <c r="D144" s="99" t="s">
        <v>41</v>
      </c>
      <c r="E144" s="100" t="s">
        <v>41</v>
      </c>
      <c r="F144" s="100" t="s">
        <v>41</v>
      </c>
      <c r="G144" s="100" t="s">
        <v>41</v>
      </c>
      <c r="H144" s="100" t="s">
        <v>41</v>
      </c>
      <c r="I144" s="100" t="s">
        <v>41</v>
      </c>
      <c r="J144" s="101" t="s">
        <v>41</v>
      </c>
      <c r="K144" s="24"/>
      <c r="L144" s="24"/>
    </row>
    <row r="145" spans="1:12" ht="15" customHeight="1">
      <c r="A145" s="24"/>
      <c r="B145" s="173"/>
      <c r="C145" s="127" t="s">
        <v>269</v>
      </c>
      <c r="D145" s="125"/>
      <c r="E145" s="95">
        <v>0.41666666666666663</v>
      </c>
      <c r="F145" s="95">
        <v>0.58333333333333326</v>
      </c>
      <c r="G145" s="95">
        <v>0.5</v>
      </c>
      <c r="H145" s="95">
        <v>0.25</v>
      </c>
      <c r="I145" s="95">
        <v>0.41666666666666663</v>
      </c>
      <c r="J145" s="98" t="s">
        <v>41</v>
      </c>
      <c r="K145" s="24"/>
      <c r="L145" s="24"/>
    </row>
    <row r="146" spans="1:12" ht="15" customHeight="1">
      <c r="A146" s="24"/>
      <c r="B146" s="167"/>
      <c r="C146" s="126"/>
      <c r="D146" s="125"/>
      <c r="E146" s="92"/>
      <c r="F146" s="92"/>
      <c r="G146" s="92"/>
      <c r="H146" s="92"/>
      <c r="I146" s="92"/>
      <c r="J146" s="98" t="s">
        <v>41</v>
      </c>
      <c r="K146" s="24"/>
      <c r="L146" s="24"/>
    </row>
    <row r="147" spans="1:12" ht="15" customHeight="1" outlineLevel="1">
      <c r="A147" s="24"/>
      <c r="B147" s="165">
        <v>7.1</v>
      </c>
      <c r="C147" s="120" t="str">
        <f>'[1]CA100 2024 Scores'!C51</f>
        <v>7.1: Paris-aligned climate policy engagement</v>
      </c>
      <c r="D147" s="123" t="s">
        <v>255</v>
      </c>
      <c r="E147" s="95">
        <v>0.33333333333333331</v>
      </c>
      <c r="F147" s="95">
        <v>0.66666666666666663</v>
      </c>
      <c r="G147" s="95">
        <v>0</v>
      </c>
      <c r="H147" s="95">
        <v>0</v>
      </c>
      <c r="I147" s="95">
        <v>0.33333333333333331</v>
      </c>
      <c r="J147" s="98" t="s">
        <v>41</v>
      </c>
      <c r="K147" s="24"/>
      <c r="L147" s="24"/>
    </row>
    <row r="148" spans="1:12" ht="15" customHeight="1" outlineLevel="2">
      <c r="A148" s="24"/>
      <c r="B148" s="165" t="str">
        <f>LEFT(C148,FIND(":",C148)-1)</f>
        <v>7.1.a</v>
      </c>
      <c r="C148" s="122" t="str">
        <f>'[1]CA100 2024 Scores'!C52</f>
        <v xml:space="preserve">7.1.a: Commitment to Paris-aligned lobbying  </v>
      </c>
      <c r="D148" s="123" t="s">
        <v>255</v>
      </c>
      <c r="E148" s="95">
        <v>1</v>
      </c>
      <c r="F148" s="95">
        <v>1</v>
      </c>
      <c r="G148" s="95">
        <v>0</v>
      </c>
      <c r="H148" s="95">
        <v>0</v>
      </c>
      <c r="I148" s="95">
        <v>1</v>
      </c>
      <c r="J148" s="98" t="s">
        <v>41</v>
      </c>
      <c r="K148" s="24"/>
      <c r="L148" s="24"/>
    </row>
    <row r="149" spans="1:12" ht="15" customHeight="1" outlineLevel="2">
      <c r="A149" s="24"/>
      <c r="B149" s="165" t="str">
        <f>LEFT(C149,FIND(":",C149)-1)</f>
        <v>7.1.b</v>
      </c>
      <c r="C149" s="122" t="str">
        <f>'[1]CA100 2024 Scores'!C53</f>
        <v>7.1.b: Commitment to advocate for Paris-aligned lobbying within relevant trade associations</v>
      </c>
      <c r="D149" s="123" t="s">
        <v>255</v>
      </c>
      <c r="E149" s="95">
        <v>0</v>
      </c>
      <c r="F149" s="95">
        <v>1</v>
      </c>
      <c r="G149" s="95">
        <v>0</v>
      </c>
      <c r="H149" s="95">
        <v>0</v>
      </c>
      <c r="I149" s="95">
        <v>0</v>
      </c>
      <c r="J149" s="98" t="s">
        <v>41</v>
      </c>
      <c r="K149" s="24"/>
      <c r="L149" s="24"/>
    </row>
    <row r="150" spans="1:12" ht="15" customHeight="1" outlineLevel="2">
      <c r="A150" s="24"/>
      <c r="B150" s="165" t="str">
        <f>LEFT(C150,FIND(":",C150)-1)</f>
        <v>7.1.c</v>
      </c>
      <c r="C150" s="122" t="str">
        <f>'[1]CA100 2024 Scores'!C54</f>
        <v>7.1.c: Commitment to 1.5°C-aligned lobbying</v>
      </c>
      <c r="D150" s="123" t="s">
        <v>255</v>
      </c>
      <c r="E150" s="95">
        <v>0</v>
      </c>
      <c r="F150" s="95">
        <v>0</v>
      </c>
      <c r="G150" s="95">
        <v>0</v>
      </c>
      <c r="H150" s="95">
        <v>0</v>
      </c>
      <c r="I150" s="95">
        <v>0</v>
      </c>
      <c r="J150" s="98"/>
      <c r="K150" s="24"/>
      <c r="L150" s="24"/>
    </row>
    <row r="151" spans="1:12" ht="15" customHeight="1" outlineLevel="1">
      <c r="A151" s="24"/>
      <c r="B151" s="165">
        <v>7.2</v>
      </c>
      <c r="C151" s="120" t="str">
        <f>'[1]CA100 2024 Scores'!C55</f>
        <v>7.2: Review of climate policy engagement positions and activities</v>
      </c>
      <c r="D151" s="123" t="s">
        <v>255</v>
      </c>
      <c r="E151" s="95">
        <v>0.5</v>
      </c>
      <c r="F151" s="95">
        <v>0.5</v>
      </c>
      <c r="G151" s="95">
        <v>1</v>
      </c>
      <c r="H151" s="95">
        <v>0.5</v>
      </c>
      <c r="I151" s="95">
        <v>0.5</v>
      </c>
      <c r="J151" s="98"/>
      <c r="K151" s="24"/>
      <c r="L151" s="24"/>
    </row>
    <row r="152" spans="1:12" ht="15" customHeight="1" outlineLevel="2">
      <c r="A152" s="24"/>
      <c r="B152" s="165" t="str">
        <f>LEFT(C152,FIND(":",C152)-1)</f>
        <v>7.2.a</v>
      </c>
      <c r="C152" s="122" t="str">
        <f>'[1]CA100 2024 Scores'!C56</f>
        <v>7.2.a: Published review of own policy positions' Paris-alignment and advocacy</v>
      </c>
      <c r="D152" s="123" t="s">
        <v>255</v>
      </c>
      <c r="E152" s="95">
        <v>0</v>
      </c>
      <c r="F152" s="95">
        <v>0</v>
      </c>
      <c r="G152" s="95">
        <v>1</v>
      </c>
      <c r="H152" s="95">
        <v>0</v>
      </c>
      <c r="I152" s="95">
        <v>0</v>
      </c>
      <c r="J152" s="98"/>
      <c r="K152" s="24"/>
      <c r="L152" s="24"/>
    </row>
    <row r="153" spans="1:12" ht="15" customHeight="1" outlineLevel="2">
      <c r="A153" s="24"/>
      <c r="B153" s="165" t="str">
        <f>LEFT(C153,FIND(":",C153)-1)</f>
        <v>7.2.b</v>
      </c>
      <c r="C153" s="122" t="str">
        <f>'[1]CA100 2024 Scores'!C57</f>
        <v>7.2.b: Review of trade associations'  positions and consequential actions taken</v>
      </c>
      <c r="D153" s="123" t="s">
        <v>255</v>
      </c>
      <c r="E153" s="95">
        <v>1</v>
      </c>
      <c r="F153" s="95">
        <v>1</v>
      </c>
      <c r="G153" s="95">
        <v>1</v>
      </c>
      <c r="H153" s="95">
        <v>1</v>
      </c>
      <c r="I153" s="95">
        <v>1</v>
      </c>
      <c r="J153" s="98"/>
      <c r="K153" s="24"/>
      <c r="L153" s="24"/>
    </row>
    <row r="154" spans="1:12" ht="15" customHeight="1" outlineLevel="1">
      <c r="A154" s="24"/>
      <c r="B154" s="165"/>
      <c r="C154" s="97"/>
      <c r="D154" s="94"/>
      <c r="E154" s="95"/>
      <c r="F154" s="95"/>
      <c r="G154" s="95"/>
      <c r="H154" s="95"/>
      <c r="I154" s="95"/>
      <c r="J154" s="98"/>
      <c r="K154" s="24"/>
      <c r="L154" s="24"/>
    </row>
    <row r="155" spans="1:12" ht="15" customHeight="1" thickBot="1">
      <c r="A155" s="24"/>
      <c r="B155" s="167"/>
      <c r="C155" s="99" t="s">
        <v>41</v>
      </c>
      <c r="D155" s="99" t="s">
        <v>41</v>
      </c>
      <c r="E155" s="100" t="s">
        <v>41</v>
      </c>
      <c r="F155" s="100" t="s">
        <v>41</v>
      </c>
      <c r="G155" s="100" t="s">
        <v>41</v>
      </c>
      <c r="H155" s="100" t="s">
        <v>41</v>
      </c>
      <c r="I155" s="100" t="s">
        <v>41</v>
      </c>
      <c r="J155" s="101" t="s">
        <v>41</v>
      </c>
      <c r="K155" s="24"/>
      <c r="L155" s="24"/>
    </row>
    <row r="156" spans="1:12" ht="15" customHeight="1">
      <c r="A156" s="24"/>
      <c r="B156" s="173"/>
      <c r="C156" s="127" t="s">
        <v>270</v>
      </c>
      <c r="D156" s="125"/>
      <c r="E156" s="95">
        <v>0.5</v>
      </c>
      <c r="F156" s="95">
        <v>0.83333333333333337</v>
      </c>
      <c r="G156" s="95">
        <v>0.66666666666666663</v>
      </c>
      <c r="H156" s="95">
        <v>0.66666666666666663</v>
      </c>
      <c r="I156" s="95">
        <v>0.83333333333333337</v>
      </c>
      <c r="J156" s="98"/>
      <c r="K156" s="24"/>
      <c r="L156" s="24"/>
    </row>
    <row r="157" spans="1:12" ht="15" customHeight="1">
      <c r="A157" s="24"/>
      <c r="B157" s="167"/>
      <c r="C157" s="120"/>
      <c r="D157" s="125"/>
      <c r="E157" s="92"/>
      <c r="F157" s="92"/>
      <c r="G157" s="92"/>
      <c r="H157" s="92"/>
      <c r="I157" s="92"/>
      <c r="J157" s="98"/>
      <c r="K157" s="24"/>
      <c r="L157" s="24"/>
    </row>
    <row r="158" spans="1:12" ht="15" customHeight="1" outlineLevel="1">
      <c r="A158" s="24"/>
      <c r="B158" s="165">
        <v>8.1</v>
      </c>
      <c r="C158" s="120" t="str">
        <f>'[1]CA100 2024 Scores'!C59</f>
        <v xml:space="preserve">8.1: Board oversight of climate change </v>
      </c>
      <c r="D158" s="123" t="s">
        <v>255</v>
      </c>
      <c r="E158" s="95">
        <v>0.5</v>
      </c>
      <c r="F158" s="95">
        <v>0.5</v>
      </c>
      <c r="G158" s="95">
        <v>1</v>
      </c>
      <c r="H158" s="95">
        <v>1</v>
      </c>
      <c r="I158" s="95">
        <v>0.5</v>
      </c>
      <c r="J158" s="98"/>
      <c r="K158" s="24"/>
      <c r="L158" s="24"/>
    </row>
    <row r="159" spans="1:12" ht="15" customHeight="1" outlineLevel="2">
      <c r="A159" s="24"/>
      <c r="B159" s="165" t="str">
        <f>LEFT(C159,FIND(":",C159)-1)</f>
        <v>8.1.a</v>
      </c>
      <c r="C159" s="122" t="str">
        <f>'[1]CA100 2024 Scores'!C60</f>
        <v>8.1.a: Disclosure of Board Committee oversight of climate change risks</v>
      </c>
      <c r="D159" s="123" t="s">
        <v>255</v>
      </c>
      <c r="E159" s="95">
        <v>1</v>
      </c>
      <c r="F159" s="95">
        <v>1</v>
      </c>
      <c r="G159" s="95">
        <v>1</v>
      </c>
      <c r="H159" s="95">
        <v>1</v>
      </c>
      <c r="I159" s="95">
        <v>1</v>
      </c>
      <c r="J159" s="98"/>
      <c r="K159" s="24"/>
      <c r="L159" s="24"/>
    </row>
    <row r="160" spans="1:12" ht="15" customHeight="1" outlineLevel="2">
      <c r="A160" s="24"/>
      <c r="B160" s="165" t="str">
        <f>LEFT(C160,FIND(":",C160)-1)</f>
        <v>8.1.b</v>
      </c>
      <c r="C160" s="122" t="str">
        <f>'[1]CA100 2024 Scores'!C61</f>
        <v>8.1.b: Board level position named with responsibility for climate change</v>
      </c>
      <c r="D160" s="123" t="s">
        <v>255</v>
      </c>
      <c r="E160" s="95">
        <v>0</v>
      </c>
      <c r="F160" s="95">
        <v>0</v>
      </c>
      <c r="G160" s="95">
        <v>1</v>
      </c>
      <c r="H160" s="95">
        <v>1</v>
      </c>
      <c r="I160" s="95">
        <v>0</v>
      </c>
      <c r="J160" s="98"/>
      <c r="K160" s="24"/>
      <c r="L160" s="24"/>
    </row>
    <row r="161" spans="1:12" ht="15" customHeight="1" outlineLevel="1">
      <c r="A161" s="24"/>
      <c r="B161" s="165">
        <v>8.1999999999999993</v>
      </c>
      <c r="C161" s="120" t="str">
        <f>'[1]CA100 2024 Scores'!C62</f>
        <v>8.2: Inclusion of climate elements in executive remuneration scheme</v>
      </c>
      <c r="D161" s="123" t="s">
        <v>255</v>
      </c>
      <c r="E161" s="95">
        <v>0.5</v>
      </c>
      <c r="F161" s="95">
        <v>1</v>
      </c>
      <c r="G161" s="95">
        <v>1</v>
      </c>
      <c r="H161" s="95">
        <v>0.5</v>
      </c>
      <c r="I161" s="95">
        <v>1</v>
      </c>
      <c r="J161" s="98"/>
      <c r="K161" s="24"/>
      <c r="L161" s="24"/>
    </row>
    <row r="162" spans="1:12" ht="15" customHeight="1" outlineLevel="2">
      <c r="A162" s="24"/>
      <c r="B162" s="165" t="str">
        <f>LEFT(C162,FIND(":",C162)-1)</f>
        <v>8.2.a</v>
      </c>
      <c r="C162" s="122" t="str">
        <f>'[1]CA100 2024 Scores'!C63</f>
        <v>8.2.a: Incorporation of climate change performance as KPI for at least one senior executive</v>
      </c>
      <c r="D162" s="123" t="s">
        <v>255</v>
      </c>
      <c r="E162" s="95">
        <v>1</v>
      </c>
      <c r="F162" s="95">
        <v>1</v>
      </c>
      <c r="G162" s="95">
        <v>1</v>
      </c>
      <c r="H162" s="95">
        <v>1</v>
      </c>
      <c r="I162" s="95">
        <v>1</v>
      </c>
      <c r="J162" s="98"/>
      <c r="K162" s="24"/>
      <c r="L162" s="24"/>
    </row>
    <row r="163" spans="1:12" ht="15" customHeight="1" outlineLevel="2">
      <c r="A163" s="24"/>
      <c r="B163" s="165" t="str">
        <f>LEFT(C163,FIND(":",C163)-1)</f>
        <v>8.2.b</v>
      </c>
      <c r="C163" s="122" t="str">
        <f>'[1]CA100 2024 Scores'!C64</f>
        <v>8.2.b: Incorporation of progress on GHG reduction targets as KPI for at least one senior executive</v>
      </c>
      <c r="D163" s="123" t="s">
        <v>255</v>
      </c>
      <c r="E163" s="95">
        <v>0</v>
      </c>
      <c r="F163" s="95">
        <v>1</v>
      </c>
      <c r="G163" s="95">
        <v>1</v>
      </c>
      <c r="H163" s="95">
        <v>0</v>
      </c>
      <c r="I163" s="95">
        <v>1</v>
      </c>
      <c r="J163" s="98"/>
      <c r="K163" s="24"/>
      <c r="L163" s="24"/>
    </row>
    <row r="164" spans="1:12" ht="15" customHeight="1" outlineLevel="1">
      <c r="A164" s="24"/>
      <c r="B164" s="165">
        <v>8.3000000000000007</v>
      </c>
      <c r="C164" s="120" t="str">
        <f>'[1]CA100 2024 Scores'!C65</f>
        <v xml:space="preserve">8.3: Board competencies/capabilities to assess and manage climate-related risks and opportunities </v>
      </c>
      <c r="D164" s="123" t="s">
        <v>255</v>
      </c>
      <c r="E164" s="95">
        <v>0.5</v>
      </c>
      <c r="F164" s="95">
        <v>1</v>
      </c>
      <c r="G164" s="95">
        <v>0</v>
      </c>
      <c r="H164" s="95">
        <v>0.5</v>
      </c>
      <c r="I164" s="95">
        <v>1</v>
      </c>
      <c r="J164" s="98"/>
      <c r="K164" s="24"/>
      <c r="L164" s="24"/>
    </row>
    <row r="165" spans="1:12" ht="15" customHeight="1" outlineLevel="2">
      <c r="A165" s="24"/>
      <c r="B165" s="165" t="str">
        <f>LEFT(C165,FIND(":",C165)-1)</f>
        <v>8.3.a</v>
      </c>
      <c r="C165" s="122" t="str">
        <f>'[1]CA100 2024 Scores'!C66</f>
        <v>8.3.a: Assessment and reporting of Board climate competencies</v>
      </c>
      <c r="D165" s="123" t="s">
        <v>255</v>
      </c>
      <c r="E165" s="95">
        <v>1</v>
      </c>
      <c r="F165" s="95">
        <v>1</v>
      </c>
      <c r="G165" s="95">
        <v>0</v>
      </c>
      <c r="H165" s="95">
        <v>1</v>
      </c>
      <c r="I165" s="95">
        <v>1</v>
      </c>
      <c r="J165" s="98"/>
      <c r="K165" s="24"/>
      <c r="L165" s="24"/>
    </row>
    <row r="166" spans="1:12" ht="15" customHeight="1" outlineLevel="2">
      <c r="A166" s="24"/>
      <c r="B166" s="165" t="str">
        <f>LEFT(C166,FIND(":",C166)-1)</f>
        <v>8.3.b</v>
      </c>
      <c r="C166" s="122" t="str">
        <f>'[1]CA100 2024 Scores'!C67</f>
        <v>8.3.b: Criteria for assessment of Board climate competencies</v>
      </c>
      <c r="D166" s="123" t="s">
        <v>255</v>
      </c>
      <c r="E166" s="95">
        <v>0</v>
      </c>
      <c r="F166" s="95">
        <v>1</v>
      </c>
      <c r="G166" s="95">
        <v>0</v>
      </c>
      <c r="H166" s="95">
        <v>0</v>
      </c>
      <c r="I166" s="95">
        <v>1</v>
      </c>
      <c r="J166" s="98"/>
      <c r="K166" s="24"/>
      <c r="L166" s="24"/>
    </row>
    <row r="167" spans="1:12" ht="15" customHeight="1" outlineLevel="1">
      <c r="A167" s="24"/>
      <c r="B167" s="165"/>
      <c r="C167" s="97"/>
      <c r="D167" s="94"/>
      <c r="E167" s="95"/>
      <c r="F167" s="95"/>
      <c r="G167" s="95"/>
      <c r="H167" s="95"/>
      <c r="I167" s="95"/>
      <c r="J167" s="98"/>
      <c r="K167" s="24"/>
      <c r="L167" s="24"/>
    </row>
    <row r="168" spans="1:12" ht="15" customHeight="1" thickBot="1">
      <c r="A168" s="24"/>
      <c r="B168" s="167"/>
      <c r="C168" s="99" t="s">
        <v>41</v>
      </c>
      <c r="D168" s="99" t="s">
        <v>41</v>
      </c>
      <c r="E168" s="100" t="s">
        <v>41</v>
      </c>
      <c r="F168" s="100" t="s">
        <v>41</v>
      </c>
      <c r="G168" s="100" t="s">
        <v>41</v>
      </c>
      <c r="H168" s="100" t="s">
        <v>41</v>
      </c>
      <c r="I168" s="100" t="s">
        <v>41</v>
      </c>
      <c r="J168" s="101" t="s">
        <v>41</v>
      </c>
      <c r="K168" s="24"/>
      <c r="L168" s="24"/>
    </row>
    <row r="169" spans="1:12" ht="15" customHeight="1">
      <c r="A169" s="24"/>
      <c r="B169" s="173"/>
      <c r="C169" s="119" t="s">
        <v>271</v>
      </c>
      <c r="D169" s="103"/>
      <c r="E169" s="95">
        <v>0.24166666666666664</v>
      </c>
      <c r="F169" s="95">
        <v>0.20833333333333331</v>
      </c>
      <c r="G169" s="95">
        <v>3.3333333333333333E-2</v>
      </c>
      <c r="H169" s="95">
        <v>6.6666666666666666E-2</v>
      </c>
      <c r="I169" s="95">
        <v>0.13333333333333333</v>
      </c>
      <c r="J169" s="98" t="s">
        <v>41</v>
      </c>
      <c r="K169" s="24"/>
      <c r="L169" s="24"/>
    </row>
    <row r="170" spans="1:12" ht="15" customHeight="1">
      <c r="A170" s="24"/>
      <c r="B170" s="168"/>
      <c r="C170" s="91"/>
      <c r="D170" s="103"/>
      <c r="E170" s="92"/>
      <c r="F170" s="92"/>
      <c r="G170" s="92"/>
      <c r="H170" s="92"/>
      <c r="I170" s="92"/>
      <c r="J170" s="98" t="s">
        <v>41</v>
      </c>
      <c r="K170" s="24"/>
      <c r="L170" s="24"/>
    </row>
    <row r="171" spans="1:12" ht="15" customHeight="1" outlineLevel="1">
      <c r="A171" s="24"/>
      <c r="B171" s="165">
        <v>9.1</v>
      </c>
      <c r="C171" s="120" t="str">
        <f>'[1]CA100 2024 Scores'!C69</f>
        <v>9.1: Commitment to Just Transition principles</v>
      </c>
      <c r="D171" s="123" t="s">
        <v>255</v>
      </c>
      <c r="E171" s="95">
        <v>0.25</v>
      </c>
      <c r="F171" s="95">
        <v>0.25</v>
      </c>
      <c r="G171" s="95">
        <v>0</v>
      </c>
      <c r="H171" s="95">
        <v>0</v>
      </c>
      <c r="I171" s="95">
        <v>0</v>
      </c>
      <c r="J171" s="98" t="s">
        <v>41</v>
      </c>
      <c r="K171" s="24"/>
      <c r="L171" s="24"/>
    </row>
    <row r="172" spans="1:12" ht="15" customHeight="1" outlineLevel="2">
      <c r="A172" s="24"/>
      <c r="B172" s="165" t="str">
        <f>LEFT(C172,FIND(":",C172)-1)</f>
        <v>9.1.a</v>
      </c>
      <c r="C172" s="122" t="str">
        <f>'[1]CA100 2024 Scores'!C70</f>
        <v xml:space="preserve">9.1.a: Commitment to decarbonise in line with Just Transition principles </v>
      </c>
      <c r="D172" s="123" t="s">
        <v>255</v>
      </c>
      <c r="E172" s="95">
        <v>0</v>
      </c>
      <c r="F172" s="95">
        <v>0</v>
      </c>
      <c r="G172" s="95">
        <v>0</v>
      </c>
      <c r="H172" s="95">
        <v>0</v>
      </c>
      <c r="I172" s="95">
        <v>0</v>
      </c>
      <c r="J172" s="98" t="s">
        <v>41</v>
      </c>
      <c r="K172" s="24"/>
      <c r="L172" s="24"/>
    </row>
    <row r="173" spans="1:12" ht="15" customHeight="1" outlineLevel="2">
      <c r="A173" s="24"/>
      <c r="B173" s="165" t="str">
        <f>LEFT(C173,FIND(":",C173)-1)</f>
        <v>9.1.b</v>
      </c>
      <c r="C173" s="122" t="str">
        <f>'[1]CA100 2024 Scores'!C71</f>
        <v>9.1.b: Commitment to workers affected by decarbonisation efforts</v>
      </c>
      <c r="D173" s="123" t="s">
        <v>255</v>
      </c>
      <c r="E173" s="95">
        <v>1</v>
      </c>
      <c r="F173" s="95">
        <v>0</v>
      </c>
      <c r="G173" s="95">
        <v>0</v>
      </c>
      <c r="H173" s="95">
        <v>0</v>
      </c>
      <c r="I173" s="95">
        <v>0</v>
      </c>
      <c r="J173" s="98" t="s">
        <v>41</v>
      </c>
      <c r="K173" s="24"/>
      <c r="L173" s="24"/>
    </row>
    <row r="174" spans="1:12" ht="15" customHeight="1" outlineLevel="2">
      <c r="A174" s="24"/>
      <c r="B174" s="165" t="str">
        <f>LEFT(C174,FIND(":",C174)-1)</f>
        <v>9.1.c</v>
      </c>
      <c r="C174" s="122" t="str">
        <f>'[1]CA100 2024 Scores'!C72</f>
        <v xml:space="preserve">9.1.c: Commitment to consult and seek consent from affected communities </v>
      </c>
      <c r="D174" s="123" t="s">
        <v>255</v>
      </c>
      <c r="E174" s="95">
        <v>0</v>
      </c>
      <c r="F174" s="95">
        <v>1</v>
      </c>
      <c r="G174" s="95">
        <v>0</v>
      </c>
      <c r="H174" s="95">
        <v>0</v>
      </c>
      <c r="I174" s="95">
        <v>0</v>
      </c>
      <c r="J174" s="98" t="s">
        <v>41</v>
      </c>
      <c r="K174" s="24"/>
      <c r="L174" s="24"/>
    </row>
    <row r="175" spans="1:12" ht="15" customHeight="1" outlineLevel="2">
      <c r="A175" s="24"/>
      <c r="B175" s="165" t="str">
        <f>LEFT(C175,FIND(":",C175)-1)</f>
        <v>9.i</v>
      </c>
      <c r="C175" s="108" t="s">
        <v>175</v>
      </c>
      <c r="D175" s="106"/>
      <c r="E175" s="95">
        <v>0</v>
      </c>
      <c r="F175" s="95">
        <v>0</v>
      </c>
      <c r="G175" s="95">
        <v>0</v>
      </c>
      <c r="H175" s="95">
        <v>0</v>
      </c>
      <c r="I175" s="95">
        <v>0</v>
      </c>
      <c r="J175" s="98"/>
      <c r="K175" s="24"/>
      <c r="L175" s="24"/>
    </row>
    <row r="176" spans="1:12" ht="15" customHeight="1" outlineLevel="2">
      <c r="A176" s="24"/>
      <c r="B176" s="165" t="str">
        <f>LEFT(C176,FIND(" ",C176)-1)</f>
        <v>9.i.a</v>
      </c>
      <c r="C176" s="105" t="str">
        <f>'[1]NZS DM Summary'!B110&amp; " " &amp;'[1]NZS DM Summary'!E110</f>
        <v>9.i.a As relevant, has the company committed to manage both its phaseout of coal mining (the transition out) and/or its efforts to increase transition material mining (the transition in) in line with defined just transition principles</v>
      </c>
      <c r="D176" s="106" t="str">
        <f>'[1]NZS DM Summary'!D110</f>
        <v>Disclosure</v>
      </c>
      <c r="E176" s="95">
        <v>0</v>
      </c>
      <c r="F176" s="95">
        <v>0</v>
      </c>
      <c r="G176" s="95">
        <v>0</v>
      </c>
      <c r="H176" s="95">
        <v>0</v>
      </c>
      <c r="I176" s="95">
        <v>0</v>
      </c>
      <c r="J176" s="98"/>
      <c r="K176" s="24"/>
      <c r="L176" s="24"/>
    </row>
    <row r="177" spans="1:12" ht="15" customHeight="1" outlineLevel="2">
      <c r="A177" s="24"/>
      <c r="B177" s="165" t="str">
        <f>LEFT(C177,FIND(" ",C177)-1)</f>
        <v>9.i.b</v>
      </c>
      <c r="C177" s="105" t="str">
        <f>'[1]NZS DM Summary'!B111&amp; " " &amp;'[1]NZS DM Summary'!E111</f>
        <v>9.i.b The company has disclosed an annual budget commitment to implement any just transition plans that it has published</v>
      </c>
      <c r="D177" s="106" t="str">
        <f>'[1]NZS DM Summary'!D111</f>
        <v>Disclosure</v>
      </c>
      <c r="E177" s="95">
        <v>0</v>
      </c>
      <c r="F177" s="95">
        <v>0</v>
      </c>
      <c r="G177" s="95">
        <v>0</v>
      </c>
      <c r="H177" s="95">
        <v>0</v>
      </c>
      <c r="I177" s="95">
        <v>0</v>
      </c>
      <c r="J177" s="98"/>
      <c r="K177" s="24"/>
      <c r="L177" s="24"/>
    </row>
    <row r="178" spans="1:12" ht="15" customHeight="1" outlineLevel="1">
      <c r="A178" s="24"/>
      <c r="B178" s="165">
        <v>9.1999999999999993</v>
      </c>
      <c r="C178" s="120" t="str">
        <f>'[1]CA100 2024 Scores'!C73</f>
        <v xml:space="preserve">9.2: Disclosure of Just Transition planning and progress monitoring </v>
      </c>
      <c r="D178" s="123" t="s">
        <v>255</v>
      </c>
      <c r="E178" s="95">
        <v>0.23333333333333331</v>
      </c>
      <c r="F178" s="95">
        <v>0.16666666666666666</v>
      </c>
      <c r="G178" s="95">
        <v>6.6666666666666666E-2</v>
      </c>
      <c r="H178" s="95">
        <v>0.13333333333333333</v>
      </c>
      <c r="I178" s="95">
        <v>0.26666666666666666</v>
      </c>
      <c r="J178" s="98"/>
      <c r="K178" s="24"/>
      <c r="L178" s="24"/>
    </row>
    <row r="179" spans="1:12" ht="15" customHeight="1" outlineLevel="2">
      <c r="A179" s="24"/>
      <c r="B179" s="165" t="str">
        <f>LEFT(C179,FIND(":",C179)-1)</f>
        <v>9.2.a</v>
      </c>
      <c r="C179" s="122" t="str">
        <f>'[1]CA100 2024 Scores'!C74</f>
        <v>9.2.a: Development of Just Transition plan</v>
      </c>
      <c r="D179" s="123" t="s">
        <v>255</v>
      </c>
      <c r="E179" s="95">
        <v>0</v>
      </c>
      <c r="F179" s="95">
        <v>0</v>
      </c>
      <c r="G179" s="95">
        <v>0</v>
      </c>
      <c r="H179" s="95">
        <v>0</v>
      </c>
      <c r="I179" s="95">
        <v>0</v>
      </c>
      <c r="J179" s="98"/>
      <c r="K179" s="24"/>
      <c r="L179" s="24"/>
    </row>
    <row r="180" spans="1:12" ht="15" customHeight="1" outlineLevel="2">
      <c r="A180" s="24"/>
      <c r="B180" s="165" t="str">
        <f>LEFT(C180,FIND(":",C180)-1)</f>
        <v>9.2.b</v>
      </c>
      <c r="C180" s="122" t="str">
        <f>'[1]CA100 2024 Scores'!C75</f>
        <v>9.2.b: Just Transition plan developed in consultation with affected stakeholders</v>
      </c>
      <c r="D180" s="123" t="s">
        <v>255</v>
      </c>
      <c r="E180" s="95">
        <v>0</v>
      </c>
      <c r="F180" s="95">
        <v>0</v>
      </c>
      <c r="G180" s="95">
        <v>0</v>
      </c>
      <c r="H180" s="95">
        <v>0</v>
      </c>
      <c r="I180" s="95">
        <v>0</v>
      </c>
      <c r="J180" s="98"/>
      <c r="K180" s="24"/>
      <c r="L180" s="24"/>
    </row>
    <row r="181" spans="1:12" ht="15" customHeight="1" outlineLevel="2">
      <c r="A181" s="24"/>
      <c r="B181" s="165" t="str">
        <f>LEFT(C181,FIND(":",C181)-1)</f>
        <v>9.2.c</v>
      </c>
      <c r="C181" s="122" t="str">
        <f>'[1]CA100 2024 Scores'!C76</f>
        <v>9.2.c: Disclosure of KPIs for Just Transition plan</v>
      </c>
      <c r="D181" s="123" t="s">
        <v>255</v>
      </c>
      <c r="E181" s="95">
        <v>0</v>
      </c>
      <c r="F181" s="95">
        <v>0</v>
      </c>
      <c r="G181" s="95">
        <v>0</v>
      </c>
      <c r="H181" s="95">
        <v>0</v>
      </c>
      <c r="I181" s="95">
        <v>0</v>
      </c>
      <c r="J181" s="98"/>
      <c r="K181" s="24"/>
      <c r="L181" s="24"/>
    </row>
    <row r="182" spans="1:12" ht="15" customHeight="1" outlineLevel="2">
      <c r="A182" s="24"/>
      <c r="B182" s="165" t="str">
        <f>LEFT(C182,FIND(":",C182)-1)</f>
        <v>9.ii</v>
      </c>
      <c r="C182" s="108" t="s">
        <v>182</v>
      </c>
      <c r="D182" s="106"/>
      <c r="E182" s="95">
        <v>0.5</v>
      </c>
      <c r="F182" s="95">
        <v>0.5</v>
      </c>
      <c r="G182" s="95">
        <v>0</v>
      </c>
      <c r="H182" s="95">
        <v>0</v>
      </c>
      <c r="I182" s="95">
        <v>1</v>
      </c>
      <c r="J182" s="98"/>
      <c r="K182" s="24"/>
      <c r="L182" s="24"/>
    </row>
    <row r="183" spans="1:12" ht="15" customHeight="1" outlineLevel="2">
      <c r="A183" s="24"/>
      <c r="B183" s="165" t="str">
        <f>LEFT(C183,FIND(" ",C183)-1)</f>
        <v>9.ii.a</v>
      </c>
      <c r="C183" s="105" t="str">
        <f>'[1]NZS DM Summary'!B113&amp; " " &amp;'[1]NZS DM Summary'!E113</f>
        <v>9.ii.a The company has committed to communicate relevant decisions about the operation of mines or facilities that will have a material impact on workers, contractors, communities, and local authorities as soon as possible</v>
      </c>
      <c r="D183" s="106" t="str">
        <f>'[1]NZS DM Summary'!D113</f>
        <v>Disclosure</v>
      </c>
      <c r="E183" s="95">
        <v>1</v>
      </c>
      <c r="F183" s="95">
        <v>0</v>
      </c>
      <c r="G183" s="95">
        <v>0</v>
      </c>
      <c r="H183" s="95" t="s">
        <v>265</v>
      </c>
      <c r="I183" s="95" t="s">
        <v>265</v>
      </c>
      <c r="J183" s="98"/>
      <c r="K183" s="24"/>
      <c r="L183" s="24"/>
    </row>
    <row r="184" spans="1:12" ht="15" customHeight="1" outlineLevel="2">
      <c r="A184" s="24"/>
      <c r="B184" s="165" t="str">
        <f>LEFT(C184,FIND(" ",C184)-1)</f>
        <v>9.ii.b</v>
      </c>
      <c r="C184" s="105" t="str">
        <f>'[1]NZS DM Summary'!B114&amp; " " &amp;'[1]NZS DM Summary'!E114</f>
        <v>9.ii.b The company publishes mine closure and environmental rehabilitation commitments and provisioning as part of its just transition plan</v>
      </c>
      <c r="D184" s="106" t="str">
        <f>'[1]NZS DM Summary'!D114</f>
        <v>Disclosure</v>
      </c>
      <c r="E184" s="95">
        <v>0</v>
      </c>
      <c r="F184" s="95">
        <v>1</v>
      </c>
      <c r="G184" s="95">
        <v>0</v>
      </c>
      <c r="H184" s="95">
        <v>0</v>
      </c>
      <c r="I184" s="95">
        <v>1</v>
      </c>
      <c r="J184" s="98"/>
      <c r="K184" s="24"/>
      <c r="L184" s="24"/>
    </row>
    <row r="185" spans="1:12" ht="15" customHeight="1" outlineLevel="2">
      <c r="A185" s="24"/>
      <c r="B185" s="165" t="str">
        <f>LEFT(C185,FIND(":",C185)-1)</f>
        <v>9.iii</v>
      </c>
      <c r="C185" s="108" t="s">
        <v>185</v>
      </c>
      <c r="D185" s="106"/>
      <c r="E185" s="95">
        <v>0.66666666666666663</v>
      </c>
      <c r="F185" s="95">
        <v>0.33333333333333331</v>
      </c>
      <c r="G185" s="95">
        <v>0.33333333333333331</v>
      </c>
      <c r="H185" s="95">
        <v>0.66666666666666663</v>
      </c>
      <c r="I185" s="95">
        <v>0.33333333333333331</v>
      </c>
      <c r="J185" s="98"/>
      <c r="K185" s="24"/>
      <c r="L185" s="24"/>
    </row>
    <row r="186" spans="1:12" ht="15" customHeight="1" outlineLevel="2">
      <c r="A186" s="24"/>
      <c r="B186" s="165" t="str">
        <f>LEFT(C186,FIND(" ",C186)-1)</f>
        <v>9.iii.a</v>
      </c>
      <c r="C186" s="105" t="str">
        <f>'[1]NZS DM Summary'!B116&amp; " " &amp;'[1]NZS DM Summary'!E116</f>
        <v>9.iii.a The company has committed to achieve independent responsible mining certification for all mines and has disclosed a timeline to do so</v>
      </c>
      <c r="D186" s="106" t="str">
        <f>'[1]NZS DM Summary'!D116</f>
        <v>Disclosure</v>
      </c>
      <c r="E186" s="95">
        <v>1</v>
      </c>
      <c r="F186" s="95">
        <v>0</v>
      </c>
      <c r="G186" s="95">
        <v>0</v>
      </c>
      <c r="H186" s="95">
        <v>1</v>
      </c>
      <c r="I186" s="95">
        <v>0</v>
      </c>
      <c r="J186" s="98"/>
      <c r="K186" s="24"/>
      <c r="L186" s="24"/>
    </row>
    <row r="187" spans="1:12" ht="15" customHeight="1" outlineLevel="2">
      <c r="A187" s="24"/>
      <c r="B187" s="165" t="str">
        <f>LEFT(C187,FIND(" ",C187)-1)</f>
        <v>9.iii.b</v>
      </c>
      <c r="C187" s="105" t="str">
        <f>'[1]NZS DM Summary'!B117&amp; " " &amp;'[1]NZS DM Summary'!E117</f>
        <v>9.iii.b The company has committed to address allegations of human and labour rights abuses and to mitigate the risk of future abuses occurring</v>
      </c>
      <c r="D187" s="106" t="str">
        <f>'[1]NZS DM Summary'!D117</f>
        <v>Disclosure</v>
      </c>
      <c r="E187" s="95">
        <v>1</v>
      </c>
      <c r="F187" s="95">
        <v>1</v>
      </c>
      <c r="G187" s="95">
        <v>1</v>
      </c>
      <c r="H187" s="95">
        <v>1</v>
      </c>
      <c r="I187" s="95">
        <v>1</v>
      </c>
      <c r="J187" s="98"/>
      <c r="K187" s="24"/>
      <c r="L187" s="24"/>
    </row>
    <row r="188" spans="1:12" ht="15" customHeight="1" outlineLevel="2">
      <c r="A188" s="24"/>
      <c r="B188" s="165" t="str">
        <f>LEFT(C188,FIND(" ",C188)-1)</f>
        <v>9.iii.c</v>
      </c>
      <c r="C188" s="105" t="str">
        <f>'[1]NZS DM Summary'!B118&amp; " " &amp;'[1]NZS DM Summary'!E118</f>
        <v>9.iii.c The company has committed to respect the internationally recognised human rights of Indigenous Peoples, including to obtain free, prior, and informed consent before new mines or other projects are developed</v>
      </c>
      <c r="D188" s="106" t="str">
        <f>'[1]NZS DM Summary'!D118</f>
        <v>Disclosure</v>
      </c>
      <c r="E188" s="95">
        <v>0</v>
      </c>
      <c r="F188" s="95">
        <v>0</v>
      </c>
      <c r="G188" s="95">
        <v>0</v>
      </c>
      <c r="H188" s="95">
        <v>0</v>
      </c>
      <c r="I188" s="95">
        <v>0</v>
      </c>
      <c r="J188" s="98"/>
      <c r="K188" s="24"/>
      <c r="L188" s="24"/>
    </row>
    <row r="189" spans="1:12" ht="15" customHeight="1" outlineLevel="1">
      <c r="A189" s="24"/>
      <c r="B189" s="165"/>
      <c r="C189" s="97"/>
      <c r="D189" s="94"/>
      <c r="E189" s="95"/>
      <c r="F189" s="95"/>
      <c r="G189" s="95"/>
      <c r="H189" s="95"/>
      <c r="I189" s="95"/>
      <c r="J189" s="98"/>
      <c r="K189" s="24"/>
      <c r="L189" s="24"/>
    </row>
    <row r="190" spans="1:12" ht="15" customHeight="1" thickBot="1">
      <c r="A190" s="24"/>
      <c r="B190" s="167"/>
      <c r="C190" s="99" t="s">
        <v>41</v>
      </c>
      <c r="D190" s="99" t="s">
        <v>41</v>
      </c>
      <c r="E190" s="100" t="s">
        <v>41</v>
      </c>
      <c r="F190" s="100" t="s">
        <v>41</v>
      </c>
      <c r="G190" s="100" t="s">
        <v>41</v>
      </c>
      <c r="H190" s="100" t="s">
        <v>41</v>
      </c>
      <c r="I190" s="100" t="s">
        <v>41</v>
      </c>
      <c r="J190" s="101" t="s">
        <v>41</v>
      </c>
      <c r="K190" s="24"/>
      <c r="L190" s="24"/>
    </row>
    <row r="191" spans="1:12" ht="15" customHeight="1">
      <c r="A191" s="24"/>
      <c r="B191" s="175"/>
      <c r="C191" s="112" t="s">
        <v>272</v>
      </c>
      <c r="D191" s="103"/>
      <c r="E191" s="95">
        <v>0.70476190476190481</v>
      </c>
      <c r="F191" s="95">
        <v>0.93571428571428572</v>
      </c>
      <c r="G191" s="95">
        <v>0.59285714285714286</v>
      </c>
      <c r="H191" s="95">
        <v>0.9642857142857143</v>
      </c>
      <c r="I191" s="95">
        <v>0.75</v>
      </c>
      <c r="J191" s="98"/>
      <c r="K191" s="24"/>
      <c r="L191" s="24"/>
    </row>
    <row r="192" spans="1:12" ht="15" customHeight="1">
      <c r="A192" s="24"/>
      <c r="B192" s="167"/>
      <c r="C192" s="91"/>
      <c r="D192" s="94" t="s">
        <v>41</v>
      </c>
      <c r="E192" s="92"/>
      <c r="F192" s="92"/>
      <c r="G192" s="92"/>
      <c r="H192" s="92"/>
      <c r="I192" s="92"/>
      <c r="J192" s="113"/>
      <c r="K192" s="24"/>
      <c r="L192" s="24"/>
    </row>
    <row r="193" spans="1:12" ht="15" customHeight="1" outlineLevel="1">
      <c r="A193" s="24"/>
      <c r="B193" s="165">
        <v>10.1</v>
      </c>
      <c r="C193" s="120" t="str">
        <f>'[1]CA100 2024 Scores'!C78</f>
        <v>10.1: Commitment to implementation of TCFD recommendations</v>
      </c>
      <c r="D193" s="123" t="str">
        <f>'[1]NZS DM Summary'!D123</f>
        <v>Disclosure</v>
      </c>
      <c r="E193" s="95">
        <v>1</v>
      </c>
      <c r="F193" s="95">
        <v>1</v>
      </c>
      <c r="G193" s="95">
        <v>1</v>
      </c>
      <c r="H193" s="95">
        <v>1</v>
      </c>
      <c r="I193" s="95">
        <v>1</v>
      </c>
      <c r="J193" s="113"/>
      <c r="K193" s="24"/>
      <c r="L193" s="24"/>
    </row>
    <row r="194" spans="1:12" ht="15" customHeight="1" outlineLevel="2">
      <c r="A194" s="24"/>
      <c r="B194" s="165" t="str">
        <f>LEFT(C194,FIND(":",C194)-1)</f>
        <v>10.1.a</v>
      </c>
      <c r="C194" s="122" t="str">
        <f>'[1]CA100 2024 Scores'!C79</f>
        <v xml:space="preserve">10.1.a: Public alignment with TCFD recommendations </v>
      </c>
      <c r="D194" s="123" t="str">
        <f>'[1]NZS DM Summary'!D124</f>
        <v>Disclosure</v>
      </c>
      <c r="E194" s="95">
        <v>1</v>
      </c>
      <c r="F194" s="95">
        <v>1</v>
      </c>
      <c r="G194" s="95">
        <v>1</v>
      </c>
      <c r="H194" s="95">
        <v>1</v>
      </c>
      <c r="I194" s="95">
        <v>1</v>
      </c>
      <c r="J194" s="113" t="s">
        <v>41</v>
      </c>
      <c r="K194" s="24"/>
      <c r="L194" s="24"/>
    </row>
    <row r="195" spans="1:12" ht="15" customHeight="1" outlineLevel="2">
      <c r="A195" s="24"/>
      <c r="B195" s="165" t="str">
        <f>LEFT(C195,FIND(":",C195)-1)</f>
        <v>10.1.b</v>
      </c>
      <c r="C195" s="122" t="str">
        <f>'[1]CA100 2024 Scores'!C80</f>
        <v>10.1.b: Sign-posting of TCFD aligned disclosures in annual reporting or publishing of TCFD report</v>
      </c>
      <c r="D195" s="123" t="str">
        <f>'[1]NZS DM Summary'!D125</f>
        <v>Disclosure</v>
      </c>
      <c r="E195" s="95">
        <v>1</v>
      </c>
      <c r="F195" s="95">
        <v>1</v>
      </c>
      <c r="G195" s="95">
        <v>1</v>
      </c>
      <c r="H195" s="95">
        <v>1</v>
      </c>
      <c r="I195" s="95">
        <v>1</v>
      </c>
      <c r="J195" s="113"/>
      <c r="K195" s="24"/>
      <c r="L195" s="24"/>
    </row>
    <row r="196" spans="1:12" ht="15" customHeight="1" outlineLevel="1">
      <c r="A196" s="24"/>
      <c r="B196" s="165" t="s">
        <v>194</v>
      </c>
      <c r="C196" s="120" t="str">
        <f>'[1]CA100 2024 Scores'!C81</f>
        <v xml:space="preserve">10.2: Climate scenario testing for strategic and operational resilience </v>
      </c>
      <c r="D196" s="123" t="s">
        <v>255</v>
      </c>
      <c r="E196" s="95">
        <v>1</v>
      </c>
      <c r="F196" s="95">
        <v>1</v>
      </c>
      <c r="G196" s="95">
        <v>1</v>
      </c>
      <c r="H196" s="95">
        <v>1</v>
      </c>
      <c r="I196" s="95">
        <v>1</v>
      </c>
      <c r="J196" s="113"/>
      <c r="K196" s="24"/>
      <c r="L196" s="24"/>
    </row>
    <row r="197" spans="1:12" ht="15" customHeight="1" outlineLevel="2">
      <c r="A197" s="24"/>
      <c r="B197" s="165" t="str">
        <f>LEFT(C197,FIND(":",C197)-1)</f>
        <v>10.2.a</v>
      </c>
      <c r="C197" s="122" t="str">
        <f>'[1]CA100 2024 Scores'!C82</f>
        <v xml:space="preserve">10.2.a: Conducting and disclosing results of cllimate-related scenario analysis </v>
      </c>
      <c r="D197" s="123" t="str">
        <f>'[1]NZS DM Summary'!D127</f>
        <v>Disclosure</v>
      </c>
      <c r="E197" s="95">
        <v>1</v>
      </c>
      <c r="F197" s="95">
        <v>1</v>
      </c>
      <c r="G197" s="95">
        <v>1</v>
      </c>
      <c r="H197" s="95">
        <v>1</v>
      </c>
      <c r="I197" s="95">
        <v>1</v>
      </c>
      <c r="J197" s="113"/>
      <c r="K197" s="24"/>
      <c r="L197" s="24"/>
    </row>
    <row r="198" spans="1:12" ht="15" customHeight="1" outlineLevel="2">
      <c r="A198" s="24"/>
      <c r="B198" s="165" t="str">
        <f>LEFT(C198,FIND(":",C198)-1)</f>
        <v>10.2.b</v>
      </c>
      <c r="C198" s="122" t="str">
        <f>'[1]CA100 2024 Scores'!C83</f>
        <v>10.2.b: Scenario analysis coverage and reporting</v>
      </c>
      <c r="D198" s="123" t="str">
        <f>'[1]NZS DM Summary'!D128</f>
        <v>Disclosure</v>
      </c>
      <c r="E198" s="95">
        <v>1</v>
      </c>
      <c r="F198" s="95">
        <v>1</v>
      </c>
      <c r="G198" s="95">
        <v>1</v>
      </c>
      <c r="H198" s="95">
        <v>1</v>
      </c>
      <c r="I198" s="95">
        <v>1</v>
      </c>
      <c r="J198" s="113"/>
      <c r="K198" s="24"/>
      <c r="L198" s="24"/>
    </row>
    <row r="199" spans="1:12" ht="15" customHeight="1" outlineLevel="1">
      <c r="A199" s="24"/>
      <c r="B199" s="165" t="str">
        <f>LEFT(C199,FIND(":",C199)-1)</f>
        <v>10.i</v>
      </c>
      <c r="C199" s="107" t="s">
        <v>200</v>
      </c>
      <c r="D199" s="109" t="s">
        <v>41</v>
      </c>
      <c r="E199" s="95">
        <v>0.6</v>
      </c>
      <c r="F199" s="95">
        <v>0.8</v>
      </c>
      <c r="G199" s="95">
        <v>0.2</v>
      </c>
      <c r="H199" s="95">
        <v>0.75</v>
      </c>
      <c r="I199" s="95">
        <v>0.75</v>
      </c>
      <c r="J199" s="113" t="s">
        <v>41</v>
      </c>
      <c r="K199" s="24"/>
      <c r="L199" s="24"/>
    </row>
    <row r="200" spans="1:12" ht="15" customHeight="1" outlineLevel="2">
      <c r="A200" s="24"/>
      <c r="B200" s="165" t="str">
        <f>LEFT(C200,FIND(" ",C200)-1)</f>
        <v>10.i.a</v>
      </c>
      <c r="C200" s="105" t="str">
        <f>'[1]NZS DM Summary'!B121&amp; " " &amp;'[1]NZS DM Summary'!E121</f>
        <v>10.i.a The company has disclosed total scope 1, scope 2 and scope 3 emissions for the last reported financial year</v>
      </c>
      <c r="D200" s="106" t="str">
        <f>'[1]NZS DM Summary'!D121</f>
        <v>Disclosure</v>
      </c>
      <c r="E200" s="95">
        <v>1</v>
      </c>
      <c r="F200" s="95">
        <v>1</v>
      </c>
      <c r="G200" s="95">
        <v>1</v>
      </c>
      <c r="H200" s="95">
        <v>1</v>
      </c>
      <c r="I200" s="95">
        <v>1</v>
      </c>
      <c r="J200" s="113"/>
      <c r="K200" s="24"/>
      <c r="L200" s="24"/>
    </row>
    <row r="201" spans="1:12" ht="15" customHeight="1" outlineLevel="2">
      <c r="A201" s="24"/>
      <c r="B201" s="165" t="str">
        <f>LEFT(C201,FIND(" ",C201)-1)</f>
        <v>10.i.b</v>
      </c>
      <c r="C201" s="105" t="str">
        <f>'[1]NZS DM Summary'!B122&amp; " " &amp;'[1]NZS DM Summary'!E122</f>
        <v>10.i.b The thermal and/or met coal producing company clearly discloses (i.e., within the same table) the impact of, AND methodology behind, any adjustments for double counting (between category 10 and 11 for example) on 10.i.a where relevant</v>
      </c>
      <c r="D201" s="106" t="str">
        <f>'[1]NZS DM Summary'!D122</f>
        <v>Disclosure</v>
      </c>
      <c r="E201" s="95">
        <v>0</v>
      </c>
      <c r="F201" s="95">
        <v>1</v>
      </c>
      <c r="G201" s="95">
        <v>0</v>
      </c>
      <c r="H201" s="95" t="s">
        <v>265</v>
      </c>
      <c r="I201" s="95" t="s">
        <v>265</v>
      </c>
      <c r="J201" s="113"/>
      <c r="K201" s="24"/>
      <c r="L201" s="24"/>
    </row>
    <row r="202" spans="1:12" ht="15" customHeight="1" outlineLevel="2">
      <c r="A202" s="24"/>
      <c r="B202" s="165" t="str">
        <f>LEFT(C202,FIND(" ",C202)-1)</f>
        <v>10.i.c</v>
      </c>
      <c r="C202" s="105" t="str">
        <f>'[1]NZS DM Summary'!B123&amp; " " &amp;'[1]NZS DM Summary'!E123</f>
        <v>10.i.c The company clearly discloses the impact of any acquisitions, divestment or other changes in reporting boundary on 10.i.a (even where the impact is zero)</v>
      </c>
      <c r="D202" s="106" t="str">
        <f>'[1]NZS DM Summary'!D123</f>
        <v>Disclosure</v>
      </c>
      <c r="E202" s="95">
        <v>1</v>
      </c>
      <c r="F202" s="95">
        <v>1</v>
      </c>
      <c r="G202" s="95">
        <v>0</v>
      </c>
      <c r="H202" s="95">
        <v>0</v>
      </c>
      <c r="I202" s="95">
        <v>0</v>
      </c>
      <c r="J202" s="113"/>
      <c r="K202" s="24"/>
      <c r="L202" s="24"/>
    </row>
    <row r="203" spans="1:12" ht="15" customHeight="1" outlineLevel="2">
      <c r="A203" s="24"/>
      <c r="B203" s="165" t="str">
        <f>LEFT(C203,FIND(" ",C203)-1)</f>
        <v>10.i.d</v>
      </c>
      <c r="C203" s="105" t="str">
        <f>'[1]NZS DM Summary'!B124&amp; " " &amp;'[1]NZS DM Summary'!E124</f>
        <v>10.i.d The company discloses total emissions data (10.i.a) on both equity and operational accounting boundaries</v>
      </c>
      <c r="D203" s="106" t="str">
        <f>'[1]NZS DM Summary'!D124</f>
        <v>Disclosure</v>
      </c>
      <c r="E203" s="95">
        <v>0</v>
      </c>
      <c r="F203" s="95">
        <v>0</v>
      </c>
      <c r="G203" s="95">
        <v>0</v>
      </c>
      <c r="H203" s="95">
        <v>1</v>
      </c>
      <c r="I203" s="95">
        <v>1</v>
      </c>
      <c r="J203" s="113"/>
      <c r="K203" s="24"/>
      <c r="L203" s="24"/>
    </row>
    <row r="204" spans="1:12" ht="15" customHeight="1" outlineLevel="1">
      <c r="A204" s="24"/>
      <c r="B204" s="165" t="str">
        <f>LEFT(C204,FIND(" ",C204)-1)</f>
        <v>10.i.e</v>
      </c>
      <c r="C204" s="105" t="str">
        <f>'[1]NZS DM Summary'!B125&amp; " " &amp;'[1]NZS DM Summary'!E125</f>
        <v>10.i.e The emissions data is independently and externally verified</v>
      </c>
      <c r="D204" s="106" t="str">
        <f>'[1]NZS DM Summary'!D125</f>
        <v>Disclosure</v>
      </c>
      <c r="E204" s="95">
        <v>1</v>
      </c>
      <c r="F204" s="95">
        <v>1</v>
      </c>
      <c r="G204" s="95">
        <v>0</v>
      </c>
      <c r="H204" s="95">
        <v>1</v>
      </c>
      <c r="I204" s="95">
        <v>1</v>
      </c>
      <c r="J204" s="113"/>
      <c r="K204" s="24"/>
      <c r="L204" s="24"/>
    </row>
    <row r="205" spans="1:12" ht="15" customHeight="1" outlineLevel="2">
      <c r="A205" s="24"/>
      <c r="B205" s="165" t="str">
        <f>LEFT(C205,FIND(":",C205)-1)</f>
        <v>10.ii</v>
      </c>
      <c r="C205" s="107" t="s">
        <v>206</v>
      </c>
      <c r="D205" s="106"/>
      <c r="E205" s="95">
        <v>0</v>
      </c>
      <c r="F205" s="95">
        <v>0.75</v>
      </c>
      <c r="G205" s="95">
        <v>0.25</v>
      </c>
      <c r="H205" s="95">
        <v>1</v>
      </c>
      <c r="I205" s="95">
        <v>0.5</v>
      </c>
      <c r="J205" s="113"/>
      <c r="K205" s="24"/>
      <c r="L205" s="24"/>
    </row>
    <row r="206" spans="1:12" ht="15" customHeight="1" outlineLevel="2">
      <c r="A206" s="24"/>
      <c r="B206" s="165" t="str">
        <f>LEFT(C206,FIND(" ",C206)-1)</f>
        <v>10.ii.a</v>
      </c>
      <c r="C206" s="105" t="str">
        <f>'[1]NZS DM Summary'!B127&amp; " " &amp;'[1]NZS DM Summary'!E127</f>
        <v>10.ii.a The company has disclosed operational emissions intensity in the last reported financial year for individual products that in aggregate account for &gt;80% of its total operational emissions</v>
      </c>
      <c r="D206" s="106" t="str">
        <f>'[1]NZS DM Summary'!D127</f>
        <v>Disclosure</v>
      </c>
      <c r="E206" s="95">
        <v>0</v>
      </c>
      <c r="F206" s="95">
        <v>1</v>
      </c>
      <c r="G206" s="95">
        <v>1</v>
      </c>
      <c r="H206" s="95">
        <v>1</v>
      </c>
      <c r="I206" s="95">
        <v>0</v>
      </c>
      <c r="J206" s="113"/>
      <c r="K206" s="24"/>
      <c r="L206" s="24"/>
    </row>
    <row r="207" spans="1:12" ht="15" customHeight="1" outlineLevel="2">
      <c r="A207" s="24"/>
      <c r="B207" s="165" t="str">
        <f>LEFT(C207,FIND(" ",C207)-1)</f>
        <v>10.ii.b</v>
      </c>
      <c r="C207" s="105" t="str">
        <f>'[1]NZS DM Summary'!B128&amp; " " &amp;'[1]NZS DM Summary'!E128</f>
        <v>10.ii.b The company discloses how its operational emissions intensity for these products (10.ii.a) compares to the industry</v>
      </c>
      <c r="D207" s="106" t="str">
        <f>'[1]NZS DM Summary'!D128</f>
        <v>Disclosure</v>
      </c>
      <c r="E207" s="95">
        <v>0</v>
      </c>
      <c r="F207" s="95">
        <v>1</v>
      </c>
      <c r="G207" s="95">
        <v>0</v>
      </c>
      <c r="H207" s="95">
        <v>1</v>
      </c>
      <c r="I207" s="95">
        <v>0</v>
      </c>
      <c r="J207" s="113"/>
      <c r="K207" s="24"/>
      <c r="L207" s="24"/>
    </row>
    <row r="208" spans="1:12" ht="15" customHeight="1" outlineLevel="2">
      <c r="A208" s="24"/>
      <c r="B208" s="165" t="str">
        <f t="shared" ref="B208:B226" si="8">LEFT(C208,FIND(" ",C208)-1)</f>
        <v>10.ii.c</v>
      </c>
      <c r="C208" s="105" t="str">
        <f>'[1]NZS DM Summary'!B129&amp; " " &amp;'[1]NZS DM Summary'!E129</f>
        <v>10.ii.c The company has disclosed energy-use related scope 1 emissions intensity using an energy consumed denominator for the last reported financial year (e.g., MtCO2e/PJ)</v>
      </c>
      <c r="D208" s="106" t="str">
        <f>'[1]NZS DM Summary'!D129</f>
        <v>Disclosure</v>
      </c>
      <c r="E208" s="95">
        <v>0</v>
      </c>
      <c r="F208" s="95">
        <v>1</v>
      </c>
      <c r="G208" s="95">
        <v>1</v>
      </c>
      <c r="H208" s="95">
        <v>1</v>
      </c>
      <c r="I208" s="95">
        <v>1</v>
      </c>
      <c r="J208" s="113"/>
      <c r="K208" s="24"/>
      <c r="L208" s="24"/>
    </row>
    <row r="209" spans="1:12" ht="15" customHeight="1" outlineLevel="2">
      <c r="A209" s="24"/>
      <c r="B209" s="165" t="str">
        <f t="shared" si="8"/>
        <v>10.ii.d</v>
      </c>
      <c r="C209" s="105" t="str">
        <f>'[1]NZS DM Summary'!B130&amp; " " &amp;'[1]NZS DM Summary'!E130</f>
        <v>10.ii.d The company has disclosed total scope 2 emissions intensity using an energy consumed denominator for the last reported financial year (e.g., MtCO2e/GWh)</v>
      </c>
      <c r="D209" s="106" t="str">
        <f>'[1]NZS DM Summary'!D130</f>
        <v>Disclosure</v>
      </c>
      <c r="E209" s="95">
        <v>0</v>
      </c>
      <c r="F209" s="95">
        <v>1</v>
      </c>
      <c r="G209" s="95">
        <v>0</v>
      </c>
      <c r="H209" s="95">
        <v>1</v>
      </c>
      <c r="I209" s="95">
        <v>1</v>
      </c>
      <c r="J209" s="113"/>
      <c r="K209" s="24"/>
      <c r="L209" s="24"/>
    </row>
    <row r="210" spans="1:12" ht="15" customHeight="1" outlineLevel="2">
      <c r="A210" s="24"/>
      <c r="B210" s="165" t="str">
        <f t="shared" si="8"/>
        <v>10.ii.e</v>
      </c>
      <c r="C210" s="105" t="str">
        <f>'[1]NZS DM Summary'!B131&amp; " " &amp;'[1]NZS DM Summary'!E131</f>
        <v>10.ii.e The company has disclosed any contribution of offsets to net total operational emissions OR stated its emissions disclosure does not reflect the use of offsets</v>
      </c>
      <c r="D210" s="106" t="str">
        <f>'[1]NZS DM Summary'!D131</f>
        <v>Disclosure</v>
      </c>
      <c r="E210" s="95">
        <v>0</v>
      </c>
      <c r="F210" s="95">
        <v>1</v>
      </c>
      <c r="G210" s="95">
        <v>0</v>
      </c>
      <c r="H210" s="95">
        <v>1</v>
      </c>
      <c r="I210" s="95">
        <v>1</v>
      </c>
      <c r="J210" s="113"/>
      <c r="K210" s="24"/>
      <c r="L210" s="24"/>
    </row>
    <row r="211" spans="1:12" ht="15" customHeight="1" outlineLevel="2">
      <c r="A211" s="24"/>
      <c r="B211" s="165" t="str">
        <f t="shared" si="8"/>
        <v>10.ii.f</v>
      </c>
      <c r="C211" s="105" t="str">
        <f>'[1]NZS DM Summary'!B132&amp; " " &amp;'[1]NZS DM Summary'!E132</f>
        <v>10.ii.f The company has disclosed absolute scope 2 using both location-based and market-based methods (any contribution of renewable energy credits such as RECs or REGOs must be clearly disclosed)</v>
      </c>
      <c r="D211" s="106" t="str">
        <f>'[1]NZS DM Summary'!D132</f>
        <v>Disclosure</v>
      </c>
      <c r="E211" s="95">
        <v>0</v>
      </c>
      <c r="F211" s="95">
        <v>0</v>
      </c>
      <c r="G211" s="95">
        <v>0</v>
      </c>
      <c r="H211" s="95">
        <v>1</v>
      </c>
      <c r="I211" s="95">
        <v>0</v>
      </c>
      <c r="J211" s="113"/>
      <c r="K211" s="24"/>
      <c r="L211" s="24"/>
    </row>
    <row r="212" spans="1:12" ht="15" customHeight="1" outlineLevel="2">
      <c r="A212" s="24"/>
      <c r="B212" s="165" t="str">
        <f t="shared" si="8"/>
        <v>10.ii.g</v>
      </c>
      <c r="C212" s="105" t="str">
        <f>'[1]NZS DM Summary'!B133&amp; " " &amp;'[1]NZS DM Summary'!E133</f>
        <v>10.ii.g The company has disclosed total methane emissions on an absolute basis (in metric tonnes) and intensity basis (in tCH4 per Mt of total coal production)</v>
      </c>
      <c r="D212" s="106" t="str">
        <f>'[1]NZS DM Summary'!D133</f>
        <v>Disclosure</v>
      </c>
      <c r="E212" s="95">
        <v>0</v>
      </c>
      <c r="F212" s="95">
        <v>0</v>
      </c>
      <c r="G212" s="95">
        <v>0</v>
      </c>
      <c r="H212" s="95" t="s">
        <v>265</v>
      </c>
      <c r="I212" s="95" t="s">
        <v>265</v>
      </c>
      <c r="J212" s="113"/>
      <c r="K212" s="24"/>
      <c r="L212" s="24"/>
    </row>
    <row r="213" spans="1:12" ht="15" customHeight="1" outlineLevel="2">
      <c r="A213" s="24"/>
      <c r="B213" s="165" t="str">
        <f t="shared" si="8"/>
        <v>10.ii.h</v>
      </c>
      <c r="C213" s="105" t="str">
        <f>'[1]NZS DM Summary'!B134&amp; " " &amp;'[1]NZS DM Summary'!E134</f>
        <v>10.ii.h The company has disclosed mine-by-mine methane emissions on an absolute basis (in metric tonnes) and intensity basis (in tCH4 per Mt of total coal production)</v>
      </c>
      <c r="D213" s="106" t="str">
        <f>'[1]NZS DM Summary'!D134</f>
        <v>Disclosure</v>
      </c>
      <c r="E213" s="95">
        <v>0</v>
      </c>
      <c r="F213" s="95">
        <v>1</v>
      </c>
      <c r="G213" s="95">
        <v>0</v>
      </c>
      <c r="H213" s="95" t="s">
        <v>265</v>
      </c>
      <c r="I213" s="95" t="s">
        <v>265</v>
      </c>
      <c r="J213" s="113"/>
      <c r="K213" s="24"/>
      <c r="L213" s="24"/>
    </row>
    <row r="214" spans="1:12" ht="15" customHeight="1" outlineLevel="2">
      <c r="A214" s="24"/>
      <c r="B214" s="165" t="str">
        <f>LEFT(C214,FIND(":",C214)-1)</f>
        <v>10.iii</v>
      </c>
      <c r="C214" s="107" t="s">
        <v>215</v>
      </c>
      <c r="D214" s="106"/>
      <c r="E214" s="95">
        <v>1</v>
      </c>
      <c r="F214" s="95">
        <v>1</v>
      </c>
      <c r="G214" s="95">
        <v>0.2</v>
      </c>
      <c r="H214" s="95">
        <v>1</v>
      </c>
      <c r="I214" s="95">
        <v>1</v>
      </c>
      <c r="J214" s="113"/>
      <c r="K214" s="24"/>
      <c r="L214" s="24"/>
    </row>
    <row r="215" spans="1:12" ht="15" customHeight="1" outlineLevel="2">
      <c r="A215" s="24"/>
      <c r="B215" s="165" t="str">
        <f t="shared" si="8"/>
        <v>10.iii.a</v>
      </c>
      <c r="C215" s="105" t="str">
        <f>'[1]NZS DM Summary'!B136&amp; " " &amp;'[1]NZS DM Summary'!E136</f>
        <v>10.iii.a The company has disclosed a breakdown of scope 3 emissions by category</v>
      </c>
      <c r="D215" s="106" t="str">
        <f>'[1]NZS DM Summary'!D136</f>
        <v>Disclosure</v>
      </c>
      <c r="E215" s="95">
        <v>1</v>
      </c>
      <c r="F215" s="95">
        <v>1</v>
      </c>
      <c r="G215" s="95">
        <v>1</v>
      </c>
      <c r="H215" s="95">
        <v>1</v>
      </c>
      <c r="I215" s="95">
        <v>1</v>
      </c>
      <c r="J215" s="113"/>
      <c r="K215" s="24"/>
      <c r="L215" s="24"/>
    </row>
    <row r="216" spans="1:12" ht="15" customHeight="1" outlineLevel="2">
      <c r="A216" s="24"/>
      <c r="B216" s="165" t="str">
        <f t="shared" si="8"/>
        <v>10.iii.b</v>
      </c>
      <c r="C216" s="105" t="str">
        <f>'[1]NZS DM Summary'!B137&amp; " " &amp;'[1]NZS DM Summary'!E137</f>
        <v>10.iii.b The company has disclosed independently and externally verified total shipping emissions</v>
      </c>
      <c r="D216" s="106" t="str">
        <f>'[1]NZS DM Summary'!D137</f>
        <v>Disclosure</v>
      </c>
      <c r="E216" s="95">
        <v>1</v>
      </c>
      <c r="F216" s="95">
        <v>1</v>
      </c>
      <c r="G216" s="95">
        <v>0</v>
      </c>
      <c r="H216" s="95">
        <v>1</v>
      </c>
      <c r="I216" s="95">
        <v>1</v>
      </c>
      <c r="J216" s="113"/>
      <c r="K216" s="24"/>
      <c r="L216" s="24"/>
    </row>
    <row r="217" spans="1:12" ht="15" customHeight="1" outlineLevel="2">
      <c r="A217" s="24"/>
      <c r="B217" s="165" t="str">
        <f t="shared" si="8"/>
        <v>10.iii.c</v>
      </c>
      <c r="C217" s="105" t="str">
        <f>'[1]NZS DM Summary'!B138&amp; " " &amp;'[1]NZS DM Summary'!E138</f>
        <v>10.iii.c The company has disclosed scope 3 cat 10 emissions, separating out iron ore and aluminium where relevant</v>
      </c>
      <c r="D217" s="106" t="str">
        <f>'[1]NZS DM Summary'!D138</f>
        <v>Disclosure</v>
      </c>
      <c r="E217" s="95">
        <v>1</v>
      </c>
      <c r="F217" s="95">
        <v>1</v>
      </c>
      <c r="G217" s="95">
        <v>0</v>
      </c>
      <c r="H217" s="95">
        <v>1</v>
      </c>
      <c r="I217" s="95">
        <v>1</v>
      </c>
      <c r="J217" s="113"/>
      <c r="K217" s="24"/>
      <c r="L217" s="24"/>
    </row>
    <row r="218" spans="1:12" ht="15" customHeight="1" outlineLevel="2">
      <c r="A218" s="24"/>
      <c r="B218" s="165" t="str">
        <f t="shared" si="8"/>
        <v>10.iii.d</v>
      </c>
      <c r="C218" s="105" t="str">
        <f>'[1]NZS DM Summary'!B139&amp; " " &amp;'[1]NZS DM Summary'!E139</f>
        <v>10.iii.d The company has disclosed scope 3 cat 11 emissions, separating out oil, gas, thermal and met coal where relevant</v>
      </c>
      <c r="D218" s="106" t="str">
        <f>'[1]NZS DM Summary'!D139</f>
        <v>Disclosure</v>
      </c>
      <c r="E218" s="95">
        <v>1</v>
      </c>
      <c r="F218" s="95">
        <v>1</v>
      </c>
      <c r="G218" s="95">
        <v>0</v>
      </c>
      <c r="H218" s="95" t="s">
        <v>265</v>
      </c>
      <c r="I218" s="95" t="s">
        <v>265</v>
      </c>
      <c r="J218" s="113"/>
      <c r="K218" s="24"/>
      <c r="L218" s="24"/>
    </row>
    <row r="219" spans="1:12" ht="15" customHeight="1" outlineLevel="2">
      <c r="A219" s="24"/>
      <c r="B219" s="165" t="str">
        <f t="shared" si="8"/>
        <v>10.iii.e</v>
      </c>
      <c r="C219" s="105" t="str">
        <f>'[1]NZS DM Summary'!B140&amp; " " &amp;'[1]NZS DM Summary'!E140</f>
        <v>10.iii.e The company has disclosed scope 3 cat 15 emissions, with a description of sources if scope 3 cat. 15 is material (&gt;5% of total scope 3)</v>
      </c>
      <c r="D219" s="106" t="str">
        <f>'[1]NZS DM Summary'!D140</f>
        <v>Disclosure</v>
      </c>
      <c r="E219" s="95">
        <v>1</v>
      </c>
      <c r="F219" s="95">
        <v>1</v>
      </c>
      <c r="G219" s="95">
        <v>0</v>
      </c>
      <c r="H219" s="95" t="s">
        <v>265</v>
      </c>
      <c r="I219" s="95">
        <v>1</v>
      </c>
      <c r="J219" s="113"/>
      <c r="K219" s="24"/>
      <c r="L219" s="24"/>
    </row>
    <row r="220" spans="1:12" ht="15" customHeight="1" outlineLevel="2">
      <c r="A220" s="24"/>
      <c r="B220" s="165" t="str">
        <f>LEFT(C220,FIND(":",C220)-1)</f>
        <v>10.iv</v>
      </c>
      <c r="C220" s="107" t="s">
        <v>221</v>
      </c>
      <c r="D220" s="106"/>
      <c r="E220" s="95">
        <v>0.33333333333333331</v>
      </c>
      <c r="F220" s="95">
        <v>1</v>
      </c>
      <c r="G220" s="95">
        <v>1</v>
      </c>
      <c r="H220" s="95">
        <v>1</v>
      </c>
      <c r="I220" s="95">
        <v>0</v>
      </c>
      <c r="J220" s="113"/>
      <c r="K220" s="24"/>
      <c r="L220" s="24"/>
    </row>
    <row r="221" spans="1:12" ht="15" customHeight="1" outlineLevel="2">
      <c r="A221" s="24"/>
      <c r="B221" s="165" t="str">
        <f t="shared" si="8"/>
        <v>10.iv.a</v>
      </c>
      <c r="C221" s="105" t="str">
        <f>'[1]NZS DM Summary'!B142&amp; " " &amp;'[1]NZS DM Summary'!E142</f>
        <v>10.iv.a The company has disclosed total CuEq production across all commodities in the last financial year, on a comprehensive boundary aligned with that used for emissions disclosure and using a stated methodology</v>
      </c>
      <c r="D221" s="106" t="str">
        <f>'[1]NZS DM Summary'!D142</f>
        <v>Disclosure</v>
      </c>
      <c r="E221" s="95">
        <v>0</v>
      </c>
      <c r="F221" s="95">
        <v>1</v>
      </c>
      <c r="G221" s="95">
        <v>1</v>
      </c>
      <c r="H221" s="95">
        <v>1</v>
      </c>
      <c r="I221" s="95">
        <v>0</v>
      </c>
      <c r="J221" s="113"/>
      <c r="K221" s="24"/>
      <c r="L221" s="24"/>
    </row>
    <row r="222" spans="1:12" ht="15" customHeight="1" outlineLevel="2">
      <c r="A222" s="24"/>
      <c r="B222" s="165" t="str">
        <f t="shared" si="8"/>
        <v>10.iv.b</v>
      </c>
      <c r="C222" s="105" t="str">
        <f>'[1]NZS DM Summary'!B143&amp; " " &amp;'[1]NZS DM Summary'!E143</f>
        <v>10.iv.b The company has disclosed total thermal coal production (in Mt) AND sales AND profits in the last financial year</v>
      </c>
      <c r="D222" s="106" t="str">
        <f>'[1]NZS DM Summary'!D143</f>
        <v>Disclosure</v>
      </c>
      <c r="E222" s="95">
        <v>0</v>
      </c>
      <c r="F222" s="95">
        <v>1</v>
      </c>
      <c r="G222" s="95">
        <v>1</v>
      </c>
      <c r="H222" s="95" t="s">
        <v>265</v>
      </c>
      <c r="I222" s="95" t="s">
        <v>265</v>
      </c>
      <c r="J222" s="113"/>
      <c r="K222" s="24"/>
      <c r="L222" s="24"/>
    </row>
    <row r="223" spans="1:12" ht="15" customHeight="1" outlineLevel="2">
      <c r="A223" s="24"/>
      <c r="B223" s="165" t="str">
        <f t="shared" si="8"/>
        <v>10.iv.c</v>
      </c>
      <c r="C223" s="105" t="str">
        <f>'[1]NZS DM Summary'!B144&amp; " " &amp;'[1]NZS DM Summary'!E144</f>
        <v>10.iv.c The company has disclosed total met coal production (in Mt) AND sales AND profits in the last financial year</v>
      </c>
      <c r="D223" s="106" t="str">
        <f>'[1]NZS DM Summary'!D144</f>
        <v>Disclosure</v>
      </c>
      <c r="E223" s="95">
        <v>1</v>
      </c>
      <c r="F223" s="95">
        <v>1</v>
      </c>
      <c r="G223" s="95">
        <v>1</v>
      </c>
      <c r="H223" s="95" t="s">
        <v>265</v>
      </c>
      <c r="I223" s="95" t="s">
        <v>265</v>
      </c>
      <c r="J223" s="113"/>
      <c r="K223" s="24"/>
      <c r="L223" s="24"/>
    </row>
    <row r="224" spans="1:12" ht="15" customHeight="1" outlineLevel="2">
      <c r="A224" s="24"/>
      <c r="B224" s="165" t="str">
        <f>LEFT(C224,FIND(":",C224)-1)</f>
        <v>10.v</v>
      </c>
      <c r="C224" s="107" t="s">
        <v>225</v>
      </c>
      <c r="D224" s="106"/>
      <c r="E224" s="95">
        <v>1</v>
      </c>
      <c r="F224" s="95">
        <v>1</v>
      </c>
      <c r="G224" s="95">
        <v>0.5</v>
      </c>
      <c r="H224" s="95">
        <v>1</v>
      </c>
      <c r="I224" s="95">
        <v>1</v>
      </c>
      <c r="J224" s="113"/>
      <c r="K224" s="24"/>
      <c r="L224" s="24"/>
    </row>
    <row r="225" spans="1:12" ht="15" customHeight="1" outlineLevel="2">
      <c r="A225" s="24"/>
      <c r="B225" s="165" t="str">
        <f t="shared" si="8"/>
        <v>10.v.a</v>
      </c>
      <c r="C225" s="105" t="str">
        <f>'[1]NZS DM Summary'!B146&amp; " " &amp;'[1]NZS DM Summary'!E146</f>
        <v>10.v.a The company has disclosed total energy consumption in the last financial year on a footprint consistent with emissions disclosure</v>
      </c>
      <c r="D225" s="106" t="str">
        <f>'[1]NZS DM Summary'!D146</f>
        <v>Disclosure</v>
      </c>
      <c r="E225" s="95">
        <v>1</v>
      </c>
      <c r="F225" s="95">
        <v>1</v>
      </c>
      <c r="G225" s="95">
        <v>1</v>
      </c>
      <c r="H225" s="95">
        <v>1</v>
      </c>
      <c r="I225" s="95">
        <v>1</v>
      </c>
      <c r="J225" s="113"/>
      <c r="K225" s="24"/>
      <c r="L225" s="24"/>
    </row>
    <row r="226" spans="1:12" ht="15" customHeight="1" outlineLevel="2">
      <c r="A226" s="24"/>
      <c r="B226" s="165" t="str">
        <f t="shared" si="8"/>
        <v>10.v.b</v>
      </c>
      <c r="C226" s="105" t="str">
        <f>'[1]NZS DM Summary'!B147&amp; " " &amp;'[1]NZS DM Summary'!E147</f>
        <v>10.v.b The company has disclosed total electricity consumption in the last financial year on a footprint consistent with emissions disclosure</v>
      </c>
      <c r="D226" s="106" t="str">
        <f>'[1]NZS DM Summary'!D147</f>
        <v>Disclosure</v>
      </c>
      <c r="E226" s="95">
        <v>1</v>
      </c>
      <c r="F226" s="95">
        <v>1</v>
      </c>
      <c r="G226" s="95">
        <v>0</v>
      </c>
      <c r="H226" s="95">
        <v>1</v>
      </c>
      <c r="I226" s="95">
        <v>1</v>
      </c>
      <c r="J226" s="113"/>
      <c r="K226" s="24"/>
      <c r="L226" s="24"/>
    </row>
    <row r="227" spans="1:12" ht="15" customHeight="1" outlineLevel="2">
      <c r="A227" s="24"/>
      <c r="B227" s="165"/>
      <c r="C227" s="111"/>
      <c r="D227" s="92"/>
      <c r="E227" s="95"/>
      <c r="F227" s="95"/>
      <c r="G227" s="95"/>
      <c r="H227" s="95"/>
      <c r="I227" s="95"/>
      <c r="J227" s="113"/>
      <c r="K227" s="24"/>
      <c r="L227" s="24"/>
    </row>
    <row r="228" spans="1:12" ht="15" customHeight="1" thickBot="1">
      <c r="A228" s="24"/>
      <c r="B228" s="169" t="s">
        <v>41</v>
      </c>
      <c r="C228" s="114" t="s">
        <v>41</v>
      </c>
      <c r="D228" s="114" t="s">
        <v>41</v>
      </c>
      <c r="E228" s="115" t="s">
        <v>41</v>
      </c>
      <c r="F228" s="115" t="s">
        <v>41</v>
      </c>
      <c r="G228" s="115" t="s">
        <v>41</v>
      </c>
      <c r="H228" s="115" t="s">
        <v>41</v>
      </c>
      <c r="I228" s="115" t="s">
        <v>41</v>
      </c>
      <c r="J228" s="116" t="s">
        <v>41</v>
      </c>
      <c r="K228" s="24"/>
      <c r="L228" s="24"/>
    </row>
    <row r="229" spans="1:12">
      <c r="A229" s="24"/>
      <c r="B229" s="163"/>
      <c r="C229" s="119" t="s">
        <v>273</v>
      </c>
      <c r="D229" s="117"/>
      <c r="E229" s="95">
        <v>0.77777777777777779</v>
      </c>
      <c r="F229" s="95">
        <v>0.77777777777777768</v>
      </c>
      <c r="G229" s="95">
        <v>0.38888888888888884</v>
      </c>
      <c r="H229" s="95">
        <v>0.33333333333333331</v>
      </c>
      <c r="I229" s="95">
        <v>0.33333333333333331</v>
      </c>
      <c r="J229" s="118"/>
      <c r="K229" s="24"/>
      <c r="L229" s="24"/>
    </row>
    <row r="230" spans="1:12">
      <c r="A230" s="24"/>
      <c r="B230" s="165"/>
      <c r="C230" s="117"/>
      <c r="D230" s="117"/>
      <c r="E230" s="117"/>
      <c r="F230" s="117"/>
      <c r="G230" s="117"/>
      <c r="H230" s="117"/>
      <c r="I230" s="117"/>
      <c r="J230" s="118"/>
      <c r="K230" s="24"/>
      <c r="L230" s="24"/>
    </row>
    <row r="231" spans="1:12">
      <c r="A231" s="24"/>
      <c r="B231" s="165">
        <v>11.1</v>
      </c>
      <c r="C231" s="120" t="s">
        <v>228</v>
      </c>
      <c r="D231" s="128"/>
      <c r="E231" s="95">
        <v>1</v>
      </c>
      <c r="F231" s="95">
        <v>0.33333333333333331</v>
      </c>
      <c r="G231" s="95">
        <v>0</v>
      </c>
      <c r="H231" s="95">
        <v>0</v>
      </c>
      <c r="I231" s="95">
        <v>1</v>
      </c>
      <c r="J231" s="118"/>
      <c r="K231" s="24"/>
      <c r="L231" s="24"/>
    </row>
    <row r="232" spans="1:12">
      <c r="A232" s="24"/>
      <c r="B232" s="165" t="s">
        <v>229</v>
      </c>
      <c r="C232" s="122" t="s">
        <v>230</v>
      </c>
      <c r="D232" s="123" t="s">
        <v>255</v>
      </c>
      <c r="E232" s="95">
        <v>1</v>
      </c>
      <c r="F232" s="95">
        <v>1</v>
      </c>
      <c r="G232" s="95">
        <v>0</v>
      </c>
      <c r="H232" s="95">
        <v>0</v>
      </c>
      <c r="I232" s="95">
        <v>1</v>
      </c>
      <c r="J232" s="118"/>
      <c r="K232" s="24"/>
      <c r="L232" s="24"/>
    </row>
    <row r="233" spans="1:12">
      <c r="A233" s="24"/>
      <c r="B233" s="165" t="s">
        <v>231</v>
      </c>
      <c r="C233" s="122" t="s">
        <v>232</v>
      </c>
      <c r="D233" s="123" t="s">
        <v>255</v>
      </c>
      <c r="E233" s="95">
        <v>1</v>
      </c>
      <c r="F233" s="95">
        <v>0</v>
      </c>
      <c r="G233" s="95">
        <v>0</v>
      </c>
      <c r="H233" s="95">
        <v>0</v>
      </c>
      <c r="I233" s="95">
        <v>1</v>
      </c>
      <c r="J233" s="118"/>
      <c r="K233" s="24"/>
      <c r="L233" s="24"/>
    </row>
    <row r="234" spans="1:12">
      <c r="A234" s="24"/>
      <c r="B234" s="165" t="s">
        <v>233</v>
      </c>
      <c r="C234" s="122" t="s">
        <v>234</v>
      </c>
      <c r="D234" s="123" t="s">
        <v>259</v>
      </c>
      <c r="E234" s="95">
        <v>1</v>
      </c>
      <c r="F234" s="95">
        <v>0</v>
      </c>
      <c r="G234" s="95">
        <v>0</v>
      </c>
      <c r="H234" s="95">
        <v>0</v>
      </c>
      <c r="I234" s="95">
        <v>1</v>
      </c>
      <c r="J234" s="118"/>
      <c r="K234" s="24"/>
      <c r="L234" s="24"/>
    </row>
    <row r="235" spans="1:12">
      <c r="A235" s="24"/>
      <c r="B235" s="165">
        <v>11.2</v>
      </c>
      <c r="C235" s="120" t="s">
        <v>235</v>
      </c>
      <c r="D235" s="128"/>
      <c r="E235" s="95">
        <v>1</v>
      </c>
      <c r="F235" s="95">
        <v>1</v>
      </c>
      <c r="G235" s="95">
        <v>0.5</v>
      </c>
      <c r="H235" s="95">
        <v>0</v>
      </c>
      <c r="I235" s="95">
        <v>0</v>
      </c>
      <c r="J235" s="118"/>
      <c r="K235" s="24"/>
      <c r="L235" s="24"/>
    </row>
    <row r="236" spans="1:12">
      <c r="A236" s="24"/>
      <c r="B236" s="165" t="s">
        <v>236</v>
      </c>
      <c r="C236" s="122" t="s">
        <v>237</v>
      </c>
      <c r="D236" s="123" t="s">
        <v>255</v>
      </c>
      <c r="E236" s="95">
        <v>1</v>
      </c>
      <c r="F236" s="95">
        <v>1</v>
      </c>
      <c r="G236" s="95">
        <v>1</v>
      </c>
      <c r="H236" s="95">
        <v>0</v>
      </c>
      <c r="I236" s="95">
        <v>0</v>
      </c>
      <c r="J236" s="118"/>
      <c r="K236" s="24"/>
      <c r="L236" s="24"/>
    </row>
    <row r="237" spans="1:12">
      <c r="A237" s="24"/>
      <c r="B237" s="165" t="s">
        <v>238</v>
      </c>
      <c r="C237" s="122" t="s">
        <v>239</v>
      </c>
      <c r="D237" s="123" t="s">
        <v>255</v>
      </c>
      <c r="E237" s="95">
        <v>1</v>
      </c>
      <c r="F237" s="95">
        <v>1</v>
      </c>
      <c r="G237" s="95">
        <v>0</v>
      </c>
      <c r="H237" s="95">
        <v>0</v>
      </c>
      <c r="I237" s="95">
        <v>0</v>
      </c>
      <c r="J237" s="118"/>
      <c r="K237" s="24"/>
      <c r="L237" s="24"/>
    </row>
    <row r="238" spans="1:12">
      <c r="A238" s="24"/>
      <c r="B238" s="165">
        <v>11.3</v>
      </c>
      <c r="C238" s="120" t="s">
        <v>240</v>
      </c>
      <c r="D238" s="128"/>
      <c r="E238" s="95">
        <v>0.33333333333333331</v>
      </c>
      <c r="F238" s="95">
        <v>1</v>
      </c>
      <c r="G238" s="95">
        <v>0.66666666666666663</v>
      </c>
      <c r="H238" s="95">
        <v>1</v>
      </c>
      <c r="I238" s="95">
        <v>0</v>
      </c>
      <c r="J238" s="118"/>
      <c r="K238" s="24"/>
      <c r="L238" s="24"/>
    </row>
    <row r="239" spans="1:12">
      <c r="A239" s="24"/>
      <c r="B239" s="165" t="s">
        <v>241</v>
      </c>
      <c r="C239" s="122" t="s">
        <v>242</v>
      </c>
      <c r="D239" s="123" t="s">
        <v>255</v>
      </c>
      <c r="E239" s="95">
        <v>1</v>
      </c>
      <c r="F239" s="95">
        <v>1</v>
      </c>
      <c r="G239" s="95">
        <v>1</v>
      </c>
      <c r="H239" s="95">
        <v>1</v>
      </c>
      <c r="I239" s="95">
        <v>0</v>
      </c>
      <c r="J239" s="118"/>
      <c r="K239" s="24"/>
      <c r="L239" s="24"/>
    </row>
    <row r="240" spans="1:12">
      <c r="A240" s="24"/>
      <c r="B240" s="165" t="s">
        <v>243</v>
      </c>
      <c r="C240" s="122" t="s">
        <v>244</v>
      </c>
      <c r="D240" s="123" t="s">
        <v>255</v>
      </c>
      <c r="E240" s="95">
        <v>0</v>
      </c>
      <c r="F240" s="95">
        <v>1</v>
      </c>
      <c r="G240" s="95">
        <v>1</v>
      </c>
      <c r="H240" s="95">
        <v>1</v>
      </c>
      <c r="I240" s="95">
        <v>0</v>
      </c>
      <c r="J240" s="118"/>
      <c r="K240" s="24"/>
      <c r="L240" s="24"/>
    </row>
    <row r="241" spans="1:12">
      <c r="A241" s="24"/>
      <c r="B241" s="165" t="s">
        <v>245</v>
      </c>
      <c r="C241" s="122" t="s">
        <v>246</v>
      </c>
      <c r="D241" s="123" t="s">
        <v>255</v>
      </c>
      <c r="E241" s="95">
        <v>0</v>
      </c>
      <c r="F241" s="95" t="s">
        <v>264</v>
      </c>
      <c r="G241" s="95">
        <v>0</v>
      </c>
      <c r="H241" s="95" t="s">
        <v>264</v>
      </c>
      <c r="I241" s="95" t="s">
        <v>264</v>
      </c>
      <c r="J241" s="118"/>
      <c r="K241" s="24"/>
      <c r="L241" s="24"/>
    </row>
    <row r="242" spans="1:12">
      <c r="A242" s="24"/>
      <c r="B242" s="161"/>
      <c r="C242" s="117"/>
      <c r="D242" s="117"/>
      <c r="E242" s="95"/>
      <c r="F242" s="95"/>
      <c r="G242" s="95"/>
      <c r="H242" s="95"/>
      <c r="I242" s="95"/>
      <c r="J242" s="118"/>
      <c r="K242" s="24"/>
      <c r="L242" s="24"/>
    </row>
    <row r="243" spans="1:12" ht="15" thickBot="1">
      <c r="A243" s="24"/>
      <c r="B243" s="162"/>
      <c r="C243" s="99"/>
      <c r="D243" s="114"/>
      <c r="E243" s="115"/>
      <c r="F243" s="115"/>
      <c r="G243" s="115"/>
      <c r="H243" s="115"/>
      <c r="I243" s="115"/>
      <c r="J243" s="116"/>
      <c r="K243" s="24"/>
      <c r="L243" s="24"/>
    </row>
    <row r="244" spans="1:12">
      <c r="A244" s="24"/>
      <c r="B244" s="164"/>
      <c r="C244" s="24"/>
      <c r="D244" s="24"/>
      <c r="E244" s="24"/>
      <c r="F244" s="24"/>
      <c r="G244" s="24"/>
      <c r="H244" s="24"/>
      <c r="I244" s="24"/>
      <c r="J244" s="24"/>
      <c r="K244" s="24"/>
      <c r="L244" s="24"/>
    </row>
    <row r="245" spans="1:12">
      <c r="A245" s="24"/>
      <c r="B245" s="164"/>
      <c r="C245" s="24"/>
      <c r="D245" s="24"/>
      <c r="E245" s="24"/>
      <c r="F245" s="24"/>
      <c r="G245" s="24"/>
      <c r="H245" s="24"/>
      <c r="I245" s="24"/>
      <c r="J245" s="24"/>
      <c r="K245" s="24"/>
      <c r="L245" s="24"/>
    </row>
    <row r="246" spans="1:12">
      <c r="A246" s="26"/>
      <c r="B246" s="170"/>
      <c r="C246" s="26"/>
      <c r="D246" s="26"/>
      <c r="E246" s="26"/>
      <c r="F246" s="26"/>
      <c r="G246" s="26"/>
      <c r="H246" s="26"/>
      <c r="I246" s="26"/>
      <c r="J246" s="26"/>
      <c r="K246" s="26"/>
      <c r="L246" s="26"/>
    </row>
  </sheetData>
  <mergeCells count="2">
    <mergeCell ref="E1:I1"/>
    <mergeCell ref="B2:C2"/>
  </mergeCells>
  <conditionalFormatting sqref="E4:I4 E6:I8 E11:I11 E14:I19 E21:I22 E24:I30 E33:I33 E35:I40 E42:I43 E45:I114 E116:I117 E119:I142 E144:I145 E147:I153 E155:I156 E158:I166 E168:I169 E171:I188 E190:I191 E193:I226 E228:I229 E231:I241">
    <cfRule type="containsBlanks" priority="1">
      <formula>LEN(TRIM(E4))=0</formula>
    </cfRule>
    <cfRule type="cellIs" dxfId="139" priority="2" operator="between">
      <formula>0.4</formula>
      <formula>0.599999</formula>
    </cfRule>
    <cfRule type="cellIs" dxfId="138" priority="3" operator="between">
      <formula>1</formula>
      <formula>1</formula>
    </cfRule>
    <cfRule type="cellIs" dxfId="137" priority="4" operator="between">
      <formula>0.8</formula>
      <formula>0.9999</formula>
    </cfRule>
    <cfRule type="cellIs" dxfId="136" priority="5" operator="between">
      <formula>0.6</formula>
      <formula>0.7999</formula>
    </cfRule>
    <cfRule type="cellIs" dxfId="135" priority="6" operator="between">
      <formula>0.2</formula>
      <formula>0.3999</formula>
    </cfRule>
    <cfRule type="cellIs" dxfId="134" priority="7" operator="between">
      <formula>0</formula>
      <formula>0.19999</formula>
    </cfRule>
    <cfRule type="cellIs" dxfId="133" priority="8" operator="equal">
      <formula>"Not Operational"</formula>
    </cfRule>
    <cfRule type="cellIs" dxfId="132" priority="9" operator="equal">
      <formula>"Not Relevant"</formula>
    </cfRule>
    <cfRule type="containsText" dxfId="131" priority="11" operator="containsText" text="N/A">
      <formula>NOT(ISERROR(SEARCH("N/A",E4)))</formula>
    </cfRule>
  </conditionalFormatting>
  <conditionalFormatting sqref="E4:I4 E6:I8 E11:I11 E14:I19 E21:I22 E24:I30 E33:I33 E35:I40 E42:I43 E45:I114 E116:I117 E119:I142 E144:I145 E147:I153 E155:I156 E158:I166 E168:I169 E171:I188 E190:I191 E193:I226">
    <cfRule type="cellIs" dxfId="130" priority="26" operator="equal">
      <formula>"Not Relevant"</formula>
    </cfRule>
    <cfRule type="cellIs" dxfId="129" priority="27" operator="equal">
      <formula>"Not assessed"</formula>
    </cfRule>
  </conditionalFormatting>
  <conditionalFormatting sqref="E4:I4 E11:I11 E42:I43 E35:I40 E33:I33 E24:I30 E21:I22 E14:I19 E193:I226 E190:I191 E171:I188 E168:I169 E158:I166 E155:I156 E147:I153 E144:I145 E119:I142 E6:I8 E116:I117 E45:I114">
    <cfRule type="colorScale" priority="28">
      <colorScale>
        <cfvo type="min"/>
        <cfvo type="percentile" val="50"/>
        <cfvo type="max"/>
        <color rgb="FFF8696B"/>
        <color rgb="FFFFEB84"/>
        <color rgb="FF63BE7B"/>
      </colorScale>
    </cfRule>
  </conditionalFormatting>
  <conditionalFormatting sqref="E228:I229 E4:I4 E6:I8 E11:I11 E14:I19 E21:I22 E24:I30 E33:I33 E35:I40 E42:I43 E45:I114 E116:I117 E119:I142 E144:I145 E147:I153 E155:I156 E158:I166 E168:I169 E171:I188 E190:I191 E193:I226 E231:I241">
    <cfRule type="containsText" dxfId="128" priority="15" operator="containsText" text="Not Operational">
      <formula>NOT(ISERROR(SEARCH("Not Operational",E4)))</formula>
    </cfRule>
  </conditionalFormatting>
  <conditionalFormatting sqref="E229:I229">
    <cfRule type="cellIs" dxfId="127" priority="12" operator="equal">
      <formula>"Not Relevant"</formula>
    </cfRule>
    <cfRule type="cellIs" dxfId="126" priority="13" operator="equal">
      <formula>"Not assessed"</formula>
    </cfRule>
    <cfRule type="colorScale" priority="14">
      <colorScale>
        <cfvo type="min"/>
        <cfvo type="percentile" val="50"/>
        <cfvo type="max"/>
        <color rgb="FFF8696B"/>
        <color rgb="FFFFEB84"/>
        <color rgb="FF63BE7B"/>
      </colorScale>
    </cfRule>
  </conditionalFormatting>
  <conditionalFormatting sqref="E231:I241">
    <cfRule type="cellIs" dxfId="125" priority="16" operator="equal">
      <formula>"Not Relevant"</formula>
    </cfRule>
    <cfRule type="cellIs" dxfId="124" priority="17" operator="equal">
      <formula>"Not assessed"</formula>
    </cfRule>
    <cfRule type="colorScale" priority="18">
      <colorScale>
        <cfvo type="min"/>
        <cfvo type="percentile" val="50"/>
        <cfvo type="max"/>
        <color rgb="FFF8696B"/>
        <color rgb="FFFFEB84"/>
        <color rgb="FF63BE7B"/>
      </colorScale>
    </cfRule>
  </conditionalFormatting>
  <conditionalFormatting sqref="J63:J97">
    <cfRule type="cellIs" dxfId="123" priority="20" operator="equal">
      <formula>"Y"</formula>
    </cfRule>
    <cfRule type="cellIs" dxfId="122" priority="21" operator="equal">
      <formula>"No"</formula>
    </cfRule>
    <cfRule type="cellIs" dxfId="121" priority="22" operator="equal">
      <formula>"N"</formula>
    </cfRule>
    <cfRule type="cellIs" dxfId="120" priority="23" operator="equal">
      <formula>"Not Relevant"</formula>
    </cfRule>
    <cfRule type="cellIs" dxfId="119" priority="24" operator="equal">
      <formula>"Yes"</formula>
    </cfRule>
    <cfRule type="cellIs" dxfId="118" priority="25" operator="equal">
      <formula>"Not Operational"</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68C12-906D-4103-99CA-7B511AC9509C}">
  <sheetPr>
    <tabColor rgb="FF00B0F0"/>
  </sheetPr>
  <dimension ref="A1:M146"/>
  <sheetViews>
    <sheetView zoomScale="70" zoomScaleNormal="70" workbookViewId="0">
      <pane xSplit="5" ySplit="2" topLeftCell="F65" activePane="bottomRight" state="frozen"/>
      <selection pane="bottomRight" activeCell="G88" sqref="G88"/>
      <selection pane="bottomLeft" activeCell="A3" sqref="A3"/>
      <selection pane="topRight" activeCell="F1" sqref="F1"/>
    </sheetView>
  </sheetViews>
  <sheetFormatPr defaultColWidth="8.7109375" defaultRowHeight="15" customHeight="1"/>
  <cols>
    <col min="1" max="1" width="11.85546875" style="157" customWidth="1"/>
    <col min="2" max="2" width="5.5703125" style="157" customWidth="1"/>
    <col min="3" max="3" width="14.140625" style="157" customWidth="1"/>
    <col min="4" max="4" width="13" style="157" customWidth="1"/>
    <col min="5" max="5" width="70.5703125" style="157" customWidth="1"/>
    <col min="6" max="10" width="13.5703125" style="157" customWidth="1"/>
    <col min="11" max="11" width="11.85546875" style="157" customWidth="1"/>
    <col min="12" max="16384" width="8.7109375" style="157"/>
  </cols>
  <sheetData>
    <row r="1" spans="1:12" ht="55.9" customHeight="1" thickBot="1">
      <c r="A1" s="78"/>
      <c r="B1" s="78"/>
      <c r="C1" s="2"/>
      <c r="D1" s="78"/>
      <c r="E1" s="2"/>
      <c r="F1" s="233"/>
      <c r="G1" s="233"/>
      <c r="H1" s="233"/>
      <c r="I1" s="233"/>
      <c r="J1" s="233"/>
      <c r="K1" s="1"/>
      <c r="L1" s="1"/>
    </row>
    <row r="2" spans="1:12" ht="59.1" customHeight="1">
      <c r="A2" s="82" t="s">
        <v>274</v>
      </c>
      <c r="B2" s="234" t="s">
        <v>275</v>
      </c>
      <c r="C2" s="235"/>
      <c r="D2" s="3" t="s">
        <v>248</v>
      </c>
      <c r="E2" s="3" t="s">
        <v>276</v>
      </c>
      <c r="F2" s="4" t="s">
        <v>249</v>
      </c>
      <c r="G2" s="4" t="s">
        <v>250</v>
      </c>
      <c r="H2" s="4" t="s">
        <v>251</v>
      </c>
      <c r="I2" s="4" t="s">
        <v>28</v>
      </c>
      <c r="J2" s="4" t="s">
        <v>252</v>
      </c>
      <c r="K2" s="1"/>
      <c r="L2" s="5"/>
    </row>
    <row r="3" spans="1:12" ht="14.45" thickBot="1">
      <c r="A3" s="1"/>
      <c r="B3" s="1"/>
      <c r="C3" s="1"/>
      <c r="D3" s="1"/>
      <c r="E3" s="1"/>
      <c r="F3" s="1"/>
      <c r="G3" s="1"/>
      <c r="H3" s="1"/>
      <c r="I3" s="1"/>
      <c r="J3" s="1"/>
      <c r="K3" s="1"/>
      <c r="L3" s="5"/>
    </row>
    <row r="4" spans="1:12" ht="14.45" thickBot="1">
      <c r="A4" s="75" t="s">
        <v>277</v>
      </c>
      <c r="B4" s="7"/>
      <c r="C4" s="7"/>
      <c r="D4" s="7"/>
      <c r="E4" s="7"/>
      <c r="F4" s="76">
        <f>COUNTIF(F9:F141,"Yes")</f>
        <v>24</v>
      </c>
      <c r="G4" s="76">
        <f t="shared" ref="G4:J4" si="0">COUNTIF(G9:G141,"Yes")</f>
        <v>47</v>
      </c>
      <c r="H4" s="76">
        <f t="shared" si="0"/>
        <v>15</v>
      </c>
      <c r="I4" s="76">
        <f t="shared" si="0"/>
        <v>37</v>
      </c>
      <c r="J4" s="77">
        <f t="shared" si="0"/>
        <v>27</v>
      </c>
      <c r="K4" s="1"/>
      <c r="L4" s="5"/>
    </row>
    <row r="5" spans="1:12" ht="14.45" thickBot="1">
      <c r="A5" s="1"/>
      <c r="B5" s="1"/>
      <c r="C5" s="1"/>
      <c r="D5" s="1"/>
      <c r="E5" s="1"/>
      <c r="F5" s="1"/>
      <c r="G5" s="1"/>
      <c r="H5" s="1"/>
      <c r="I5" s="1"/>
      <c r="J5" s="1"/>
      <c r="K5" s="1"/>
      <c r="L5" s="5"/>
    </row>
    <row r="6" spans="1:12" s="158" customFormat="1" ht="15" customHeight="1" thickBot="1">
      <c r="A6" s="83">
        <v>1</v>
      </c>
      <c r="B6" s="15" t="s">
        <v>278</v>
      </c>
      <c r="C6" s="9"/>
      <c r="D6" s="79"/>
      <c r="E6" s="9"/>
      <c r="F6" s="9"/>
      <c r="G6" s="9"/>
      <c r="H6" s="9"/>
      <c r="I6" s="9"/>
      <c r="J6" s="9"/>
      <c r="K6" s="21"/>
      <c r="L6" s="8"/>
    </row>
    <row r="7" spans="1:12" ht="25.5" customHeight="1" thickBot="1">
      <c r="A7" s="1"/>
      <c r="B7" s="1"/>
      <c r="C7" s="1"/>
      <c r="D7" s="1"/>
      <c r="E7" s="1"/>
      <c r="F7" s="1"/>
      <c r="G7" s="1"/>
      <c r="H7" s="1"/>
      <c r="I7" s="1"/>
      <c r="J7" s="1"/>
      <c r="K7" s="1"/>
      <c r="L7" s="5"/>
    </row>
    <row r="8" spans="1:12" s="158" customFormat="1" ht="15" customHeight="1" thickBot="1">
      <c r="A8" s="83">
        <v>2</v>
      </c>
      <c r="B8" s="15" t="s">
        <v>279</v>
      </c>
      <c r="C8" s="9"/>
      <c r="D8" s="79"/>
      <c r="E8" s="9"/>
      <c r="F8" s="9"/>
      <c r="G8" s="9"/>
      <c r="H8" s="9"/>
      <c r="I8" s="9"/>
      <c r="J8" s="9"/>
      <c r="K8" s="21"/>
      <c r="L8" s="8"/>
    </row>
    <row r="9" spans="1:12" ht="25.5" customHeight="1" thickBot="1">
      <c r="A9" s="81"/>
      <c r="B9" s="80" t="s">
        <v>280</v>
      </c>
      <c r="C9" s="11" t="s">
        <v>281</v>
      </c>
      <c r="D9" s="80" t="s">
        <v>259</v>
      </c>
      <c r="E9" s="11" t="s">
        <v>282</v>
      </c>
      <c r="F9" s="12" t="s">
        <v>258</v>
      </c>
      <c r="G9" s="12" t="s">
        <v>258</v>
      </c>
      <c r="H9" s="12" t="s">
        <v>258</v>
      </c>
      <c r="I9" s="12" t="s">
        <v>258</v>
      </c>
      <c r="J9" s="12" t="s">
        <v>258</v>
      </c>
      <c r="K9" s="1"/>
      <c r="L9" s="5"/>
    </row>
    <row r="10" spans="1:12" ht="25.5" customHeight="1" thickBot="1">
      <c r="A10" s="1"/>
      <c r="B10" s="1"/>
      <c r="C10" s="1"/>
      <c r="D10" s="1"/>
      <c r="E10" s="1"/>
      <c r="F10" s="1"/>
      <c r="G10" s="1"/>
      <c r="H10" s="1"/>
      <c r="I10" s="1"/>
      <c r="J10" s="1"/>
      <c r="K10" s="1"/>
      <c r="L10" s="5"/>
    </row>
    <row r="11" spans="1:12" s="158" customFormat="1" ht="15" customHeight="1" thickBot="1">
      <c r="A11" s="83">
        <v>3</v>
      </c>
      <c r="B11" s="15" t="s">
        <v>283</v>
      </c>
      <c r="C11" s="9"/>
      <c r="D11" s="79"/>
      <c r="E11" s="9"/>
      <c r="F11" s="9"/>
      <c r="G11" s="9"/>
      <c r="H11" s="9"/>
      <c r="I11" s="9"/>
      <c r="J11" s="9"/>
      <c r="K11" s="21"/>
      <c r="L11" s="8"/>
    </row>
    <row r="12" spans="1:12" ht="25.5" customHeight="1" thickBot="1">
      <c r="A12" s="81"/>
      <c r="B12" s="80" t="s">
        <v>284</v>
      </c>
      <c r="C12" s="11" t="s">
        <v>281</v>
      </c>
      <c r="D12" s="80" t="s">
        <v>259</v>
      </c>
      <c r="E12" s="11" t="s">
        <v>285</v>
      </c>
      <c r="F12" s="12" t="s">
        <v>258</v>
      </c>
      <c r="G12" s="12" t="s">
        <v>258</v>
      </c>
      <c r="H12" s="12" t="s">
        <v>258</v>
      </c>
      <c r="I12" s="12" t="s">
        <v>258</v>
      </c>
      <c r="J12" s="12" t="s">
        <v>258</v>
      </c>
      <c r="K12" s="1"/>
      <c r="L12" s="5"/>
    </row>
    <row r="13" spans="1:12" ht="25.5" customHeight="1" thickBot="1">
      <c r="A13" s="1"/>
      <c r="B13" s="1"/>
      <c r="C13" s="1"/>
      <c r="D13" s="1"/>
      <c r="E13" s="1"/>
      <c r="F13" s="1"/>
      <c r="G13" s="1"/>
      <c r="H13" s="1"/>
      <c r="I13" s="1"/>
      <c r="J13" s="1"/>
      <c r="K13" s="1"/>
      <c r="L13" s="5"/>
    </row>
    <row r="14" spans="1:12" s="158" customFormat="1" ht="15" customHeight="1" thickBot="1">
      <c r="A14" s="83">
        <v>4</v>
      </c>
      <c r="B14" s="15" t="s">
        <v>286</v>
      </c>
      <c r="C14" s="9"/>
      <c r="D14" s="79"/>
      <c r="E14" s="9"/>
      <c r="F14" s="9"/>
      <c r="G14" s="9"/>
      <c r="H14" s="9"/>
      <c r="I14" s="9"/>
      <c r="J14" s="9"/>
      <c r="K14" s="21"/>
      <c r="L14" s="8"/>
    </row>
    <row r="15" spans="1:12" s="158" customFormat="1" ht="25.5" customHeight="1" thickBot="1">
      <c r="A15" s="81"/>
      <c r="B15" s="80" t="s">
        <v>287</v>
      </c>
      <c r="C15" s="11" t="s">
        <v>281</v>
      </c>
      <c r="D15" s="80" t="s">
        <v>259</v>
      </c>
      <c r="E15" s="11" t="s">
        <v>288</v>
      </c>
      <c r="F15" s="12" t="s">
        <v>258</v>
      </c>
      <c r="G15" s="12" t="s">
        <v>258</v>
      </c>
      <c r="H15" s="12" t="s">
        <v>258</v>
      </c>
      <c r="I15" s="12" t="s">
        <v>258</v>
      </c>
      <c r="J15" s="12" t="s">
        <v>258</v>
      </c>
      <c r="K15" s="22"/>
      <c r="L15" s="8"/>
    </row>
    <row r="16" spans="1:12" ht="25.5" customHeight="1" thickBot="1">
      <c r="A16" s="1"/>
      <c r="B16" s="1"/>
      <c r="C16" s="1"/>
      <c r="D16" s="1"/>
      <c r="E16" s="1"/>
      <c r="F16" s="1"/>
      <c r="G16" s="1"/>
      <c r="H16" s="1"/>
      <c r="I16" s="1"/>
      <c r="J16" s="1"/>
      <c r="K16" s="1"/>
      <c r="L16" s="5"/>
    </row>
    <row r="17" spans="1:13" s="158" customFormat="1" ht="15" customHeight="1" thickBot="1">
      <c r="A17" s="83">
        <v>5</v>
      </c>
      <c r="B17" s="15" t="s">
        <v>289</v>
      </c>
      <c r="C17" s="9"/>
      <c r="D17" s="79"/>
      <c r="E17" s="9"/>
      <c r="F17" s="9"/>
      <c r="G17" s="9"/>
      <c r="H17" s="9"/>
      <c r="I17" s="9"/>
      <c r="J17" s="9"/>
      <c r="K17" s="21"/>
      <c r="L17" s="8"/>
    </row>
    <row r="18" spans="1:13" ht="25.5" customHeight="1" thickBot="1">
      <c r="A18" s="81"/>
      <c r="B18" s="80" t="s">
        <v>290</v>
      </c>
      <c r="C18" s="11" t="s">
        <v>291</v>
      </c>
      <c r="D18" s="80" t="s">
        <v>255</v>
      </c>
      <c r="E18" s="11" t="s">
        <v>292</v>
      </c>
      <c r="F18" s="12" t="s">
        <v>293</v>
      </c>
      <c r="G18" s="12" t="s">
        <v>293</v>
      </c>
      <c r="H18" s="12" t="s">
        <v>293</v>
      </c>
      <c r="I18" s="12" t="s">
        <v>293</v>
      </c>
      <c r="J18" s="12" t="s">
        <v>293</v>
      </c>
      <c r="K18" s="1"/>
      <c r="L18" s="6"/>
      <c r="M18" s="159"/>
    </row>
    <row r="19" spans="1:13" ht="25.5" customHeight="1" thickBot="1">
      <c r="A19" s="81"/>
      <c r="B19" s="80" t="s">
        <v>294</v>
      </c>
      <c r="C19" s="11"/>
      <c r="D19" s="80" t="s">
        <v>259</v>
      </c>
      <c r="E19" s="11" t="s">
        <v>295</v>
      </c>
      <c r="F19" s="12" t="s">
        <v>293</v>
      </c>
      <c r="G19" s="12" t="s">
        <v>296</v>
      </c>
      <c r="H19" s="12" t="s">
        <v>293</v>
      </c>
      <c r="I19" s="12" t="s">
        <v>296</v>
      </c>
      <c r="J19" s="12" t="s">
        <v>293</v>
      </c>
      <c r="K19" s="1"/>
      <c r="L19" s="5"/>
    </row>
    <row r="20" spans="1:13" ht="25.5" customHeight="1" thickBot="1">
      <c r="A20" s="81"/>
      <c r="B20" s="80" t="s">
        <v>297</v>
      </c>
      <c r="C20" s="11"/>
      <c r="D20" s="80" t="s">
        <v>255</v>
      </c>
      <c r="E20" s="11" t="s">
        <v>298</v>
      </c>
      <c r="F20" s="12" t="s">
        <v>293</v>
      </c>
      <c r="G20" s="12" t="s">
        <v>293</v>
      </c>
      <c r="H20" s="12" t="s">
        <v>293</v>
      </c>
      <c r="I20" s="12" t="s">
        <v>293</v>
      </c>
      <c r="J20" s="12" t="s">
        <v>293</v>
      </c>
      <c r="K20" s="1"/>
      <c r="L20" s="5"/>
    </row>
    <row r="21" spans="1:13" ht="25.5" customHeight="1" thickBot="1">
      <c r="A21" s="81"/>
      <c r="B21" s="80" t="s">
        <v>299</v>
      </c>
      <c r="C21" s="11"/>
      <c r="D21" s="80" t="s">
        <v>255</v>
      </c>
      <c r="E21" s="11" t="s">
        <v>300</v>
      </c>
      <c r="F21" s="12" t="s">
        <v>293</v>
      </c>
      <c r="G21" s="12" t="s">
        <v>296</v>
      </c>
      <c r="H21" s="12" t="s">
        <v>293</v>
      </c>
      <c r="I21" s="12" t="s">
        <v>296</v>
      </c>
      <c r="J21" s="12" t="s">
        <v>296</v>
      </c>
      <c r="K21" s="1"/>
      <c r="L21" s="6"/>
    </row>
    <row r="22" spans="1:13" ht="25.5" customHeight="1" thickBot="1">
      <c r="A22" s="81"/>
      <c r="B22" s="80" t="s">
        <v>301</v>
      </c>
      <c r="C22" s="11"/>
      <c r="D22" s="80" t="s">
        <v>302</v>
      </c>
      <c r="E22" s="11" t="s">
        <v>303</v>
      </c>
      <c r="F22" s="12" t="s">
        <v>293</v>
      </c>
      <c r="G22" s="12" t="s">
        <v>293</v>
      </c>
      <c r="H22" s="12" t="s">
        <v>293</v>
      </c>
      <c r="I22" s="12" t="s">
        <v>293</v>
      </c>
      <c r="J22" s="12" t="s">
        <v>293</v>
      </c>
      <c r="K22" s="1"/>
      <c r="L22" s="5"/>
    </row>
    <row r="23" spans="1:13" ht="25.5" customHeight="1" thickBot="1">
      <c r="A23" s="81"/>
      <c r="B23" s="80" t="s">
        <v>304</v>
      </c>
      <c r="C23" s="11"/>
      <c r="D23" s="80" t="s">
        <v>255</v>
      </c>
      <c r="E23" s="11" t="s">
        <v>305</v>
      </c>
      <c r="F23" s="12" t="s">
        <v>293</v>
      </c>
      <c r="G23" s="12" t="s">
        <v>293</v>
      </c>
      <c r="H23" s="12" t="s">
        <v>293</v>
      </c>
      <c r="I23" s="12" t="s">
        <v>296</v>
      </c>
      <c r="J23" s="12" t="s">
        <v>293</v>
      </c>
      <c r="K23" s="1"/>
      <c r="L23" s="5"/>
    </row>
    <row r="24" spans="1:13" ht="25.5" customHeight="1" thickBot="1">
      <c r="A24" s="81"/>
      <c r="B24" s="80" t="s">
        <v>306</v>
      </c>
      <c r="C24" s="11"/>
      <c r="D24" s="80" t="s">
        <v>255</v>
      </c>
      <c r="E24" s="11" t="s">
        <v>307</v>
      </c>
      <c r="F24" s="12" t="s">
        <v>293</v>
      </c>
      <c r="G24" s="12" t="s">
        <v>296</v>
      </c>
      <c r="H24" s="12" t="s">
        <v>296</v>
      </c>
      <c r="I24" s="12" t="s">
        <v>296</v>
      </c>
      <c r="J24" s="12" t="s">
        <v>293</v>
      </c>
      <c r="K24" s="1"/>
      <c r="L24" s="5"/>
    </row>
    <row r="25" spans="1:13" ht="25.5" customHeight="1" thickBot="1">
      <c r="A25" s="81"/>
      <c r="B25" s="80" t="s">
        <v>308</v>
      </c>
      <c r="C25" s="11"/>
      <c r="D25" s="80" t="s">
        <v>255</v>
      </c>
      <c r="E25" s="11" t="s">
        <v>309</v>
      </c>
      <c r="F25" s="12" t="s">
        <v>293</v>
      </c>
      <c r="G25" s="12" t="s">
        <v>293</v>
      </c>
      <c r="H25" s="12" t="s">
        <v>293</v>
      </c>
      <c r="I25" s="12" t="s">
        <v>293</v>
      </c>
      <c r="J25" s="12" t="s">
        <v>293</v>
      </c>
      <c r="K25" s="1"/>
      <c r="L25" s="5"/>
    </row>
    <row r="26" spans="1:13" ht="25.5" customHeight="1" thickBot="1">
      <c r="A26" s="1"/>
      <c r="B26" s="1"/>
      <c r="C26" s="1"/>
      <c r="D26" s="1"/>
      <c r="E26" s="1"/>
      <c r="F26" s="1"/>
      <c r="G26" s="1"/>
      <c r="H26" s="1"/>
      <c r="I26" s="1"/>
      <c r="J26" s="1"/>
      <c r="K26" s="1"/>
      <c r="L26" s="5"/>
    </row>
    <row r="27" spans="1:13" ht="25.5" customHeight="1" thickBot="1">
      <c r="A27" s="81"/>
      <c r="B27" s="80" t="s">
        <v>310</v>
      </c>
      <c r="C27" s="11" t="s">
        <v>311</v>
      </c>
      <c r="D27" s="80" t="s">
        <v>263</v>
      </c>
      <c r="E27" s="11" t="s">
        <v>312</v>
      </c>
      <c r="F27" s="12" t="s">
        <v>296</v>
      </c>
      <c r="G27" s="12" t="s">
        <v>296</v>
      </c>
      <c r="H27" s="12" t="s">
        <v>296</v>
      </c>
      <c r="I27" s="12" t="s">
        <v>296</v>
      </c>
      <c r="J27" s="12" t="s">
        <v>296</v>
      </c>
      <c r="K27" s="1"/>
      <c r="L27" s="5"/>
    </row>
    <row r="28" spans="1:13" ht="25.5" customHeight="1" thickBot="1">
      <c r="A28" s="81"/>
      <c r="B28" s="80" t="s">
        <v>313</v>
      </c>
      <c r="C28" s="11"/>
      <c r="D28" s="80" t="s">
        <v>263</v>
      </c>
      <c r="E28" s="11" t="s">
        <v>314</v>
      </c>
      <c r="F28" s="12" t="s">
        <v>293</v>
      </c>
      <c r="G28" s="12" t="s">
        <v>296</v>
      </c>
      <c r="H28" s="12" t="s">
        <v>296</v>
      </c>
      <c r="I28" s="12" t="s">
        <v>296</v>
      </c>
      <c r="J28" s="12" t="s">
        <v>296</v>
      </c>
      <c r="K28" s="1"/>
      <c r="L28" s="5"/>
    </row>
    <row r="29" spans="1:13" ht="25.5" customHeight="1" thickBot="1">
      <c r="A29" s="81"/>
      <c r="B29" s="80" t="s">
        <v>315</v>
      </c>
      <c r="C29" s="11"/>
      <c r="D29" s="80" t="s">
        <v>263</v>
      </c>
      <c r="E29" s="11" t="s">
        <v>316</v>
      </c>
      <c r="F29" s="12" t="s">
        <v>296</v>
      </c>
      <c r="G29" s="12" t="s">
        <v>296</v>
      </c>
      <c r="H29" s="12" t="s">
        <v>293</v>
      </c>
      <c r="I29" s="12" t="s">
        <v>296</v>
      </c>
      <c r="J29" s="12" t="s">
        <v>296</v>
      </c>
      <c r="K29" s="1"/>
      <c r="L29" s="5"/>
    </row>
    <row r="30" spans="1:13" ht="25.5" customHeight="1" thickBot="1">
      <c r="A30" s="81"/>
      <c r="B30" s="80" t="s">
        <v>317</v>
      </c>
      <c r="C30" s="11"/>
      <c r="D30" s="80" t="s">
        <v>263</v>
      </c>
      <c r="E30" s="11" t="s">
        <v>318</v>
      </c>
      <c r="F30" s="12" t="s">
        <v>293</v>
      </c>
      <c r="G30" s="12" t="s">
        <v>265</v>
      </c>
      <c r="H30" s="12" t="s">
        <v>293</v>
      </c>
      <c r="I30" s="12" t="s">
        <v>293</v>
      </c>
      <c r="J30" s="12" t="s">
        <v>293</v>
      </c>
      <c r="K30" s="1"/>
      <c r="L30" s="5"/>
    </row>
    <row r="31" spans="1:13" ht="25.5" customHeight="1" thickBot="1">
      <c r="A31" s="81"/>
      <c r="B31" s="80" t="s">
        <v>319</v>
      </c>
      <c r="C31" s="11"/>
      <c r="D31" s="80" t="s">
        <v>263</v>
      </c>
      <c r="E31" s="11" t="s">
        <v>320</v>
      </c>
      <c r="F31" s="12" t="s">
        <v>296</v>
      </c>
      <c r="G31" s="12" t="s">
        <v>293</v>
      </c>
      <c r="H31" s="12" t="s">
        <v>293</v>
      </c>
      <c r="I31" s="12" t="s">
        <v>296</v>
      </c>
      <c r="J31" s="12" t="s">
        <v>296</v>
      </c>
      <c r="K31" s="1"/>
      <c r="L31" s="5"/>
    </row>
    <row r="32" spans="1:13" ht="25.5" customHeight="1" thickBot="1">
      <c r="A32" s="81"/>
      <c r="B32" s="80" t="s">
        <v>321</v>
      </c>
      <c r="C32" s="11"/>
      <c r="D32" s="80" t="s">
        <v>263</v>
      </c>
      <c r="E32" s="11" t="s">
        <v>322</v>
      </c>
      <c r="F32" s="12" t="s">
        <v>296</v>
      </c>
      <c r="G32" s="12" t="s">
        <v>296</v>
      </c>
      <c r="H32" s="12" t="s">
        <v>293</v>
      </c>
      <c r="I32" s="12" t="s">
        <v>296</v>
      </c>
      <c r="J32" s="12" t="s">
        <v>296</v>
      </c>
      <c r="K32" s="1"/>
      <c r="L32" s="5"/>
    </row>
    <row r="33" spans="1:12" ht="25.5" customHeight="1" thickBot="1">
      <c r="A33" s="81"/>
      <c r="B33" s="80" t="s">
        <v>323</v>
      </c>
      <c r="C33" s="11"/>
      <c r="D33" s="80" t="s">
        <v>263</v>
      </c>
      <c r="E33" s="11" t="s">
        <v>324</v>
      </c>
      <c r="F33" s="12" t="s">
        <v>293</v>
      </c>
      <c r="G33" s="12" t="s">
        <v>293</v>
      </c>
      <c r="H33" s="12" t="s">
        <v>293</v>
      </c>
      <c r="I33" s="12" t="s">
        <v>296</v>
      </c>
      <c r="J33" s="12" t="s">
        <v>296</v>
      </c>
      <c r="K33" s="1"/>
      <c r="L33" s="5"/>
    </row>
    <row r="34" spans="1:12" ht="25.5" customHeight="1">
      <c r="A34" s="1"/>
      <c r="B34" s="1"/>
      <c r="C34" s="1"/>
      <c r="D34" s="1"/>
      <c r="E34" s="1"/>
      <c r="F34" s="1"/>
      <c r="G34" s="1"/>
      <c r="H34" s="1"/>
      <c r="I34" s="1"/>
      <c r="J34" s="1"/>
      <c r="K34" s="1"/>
      <c r="L34" s="5"/>
    </row>
    <row r="35" spans="1:12" ht="25.5" customHeight="1" thickBot="1">
      <c r="A35" s="80"/>
      <c r="B35" s="80" t="s">
        <v>325</v>
      </c>
      <c r="C35" s="11" t="s">
        <v>326</v>
      </c>
      <c r="D35" s="80" t="s">
        <v>255</v>
      </c>
      <c r="E35" s="11" t="s">
        <v>327</v>
      </c>
      <c r="F35" s="12" t="s">
        <v>296</v>
      </c>
      <c r="G35" s="12" t="s">
        <v>296</v>
      </c>
      <c r="H35" s="12" t="s">
        <v>296</v>
      </c>
      <c r="I35" s="12" t="s">
        <v>296</v>
      </c>
      <c r="J35" s="12" t="s">
        <v>296</v>
      </c>
      <c r="K35" s="1"/>
      <c r="L35" s="5"/>
    </row>
    <row r="36" spans="1:12" ht="25.5" customHeight="1" thickBot="1">
      <c r="A36" s="80"/>
      <c r="B36" s="80" t="s">
        <v>328</v>
      </c>
      <c r="C36" s="11"/>
      <c r="D36" s="80" t="s">
        <v>255</v>
      </c>
      <c r="E36" s="11" t="s">
        <v>329</v>
      </c>
      <c r="F36" s="12" t="s">
        <v>293</v>
      </c>
      <c r="G36" s="12" t="s">
        <v>293</v>
      </c>
      <c r="H36" s="12" t="s">
        <v>296</v>
      </c>
      <c r="I36" s="12" t="s">
        <v>296</v>
      </c>
      <c r="J36" s="12" t="s">
        <v>293</v>
      </c>
      <c r="K36" s="1"/>
      <c r="L36" s="1"/>
    </row>
    <row r="37" spans="1:12" ht="25.5" customHeight="1" thickBot="1">
      <c r="A37" s="80"/>
      <c r="B37" s="80" t="s">
        <v>330</v>
      </c>
      <c r="C37" s="11"/>
      <c r="D37" s="80" t="s">
        <v>259</v>
      </c>
      <c r="E37" s="11" t="s">
        <v>331</v>
      </c>
      <c r="F37" s="12" t="s">
        <v>258</v>
      </c>
      <c r="G37" s="12" t="s">
        <v>258</v>
      </c>
      <c r="H37" s="12" t="s">
        <v>258</v>
      </c>
      <c r="I37" s="12" t="s">
        <v>258</v>
      </c>
      <c r="J37" s="12" t="s">
        <v>258</v>
      </c>
      <c r="K37" s="1"/>
      <c r="L37" s="5"/>
    </row>
    <row r="38" spans="1:12" ht="25.5" customHeight="1" thickBot="1">
      <c r="A38" s="80"/>
      <c r="B38" s="80" t="s">
        <v>332</v>
      </c>
      <c r="C38" s="11"/>
      <c r="D38" s="80" t="s">
        <v>255</v>
      </c>
      <c r="E38" s="11" t="s">
        <v>333</v>
      </c>
      <c r="F38" s="12" t="s">
        <v>296</v>
      </c>
      <c r="G38" s="12" t="s">
        <v>296</v>
      </c>
      <c r="H38" s="12" t="s">
        <v>293</v>
      </c>
      <c r="I38" s="12" t="s">
        <v>296</v>
      </c>
      <c r="J38" s="12" t="s">
        <v>296</v>
      </c>
      <c r="K38" s="1"/>
      <c r="L38" s="5"/>
    </row>
    <row r="39" spans="1:12" ht="25.5" customHeight="1" thickBot="1">
      <c r="A39" s="80"/>
      <c r="B39" s="80" t="s">
        <v>334</v>
      </c>
      <c r="C39" s="11"/>
      <c r="D39" s="80" t="s">
        <v>255</v>
      </c>
      <c r="E39" s="11" t="s">
        <v>335</v>
      </c>
      <c r="F39" s="12" t="s">
        <v>293</v>
      </c>
      <c r="G39" s="12" t="s">
        <v>293</v>
      </c>
      <c r="H39" s="12" t="s">
        <v>293</v>
      </c>
      <c r="I39" s="12" t="s">
        <v>293</v>
      </c>
      <c r="J39" s="12" t="s">
        <v>296</v>
      </c>
      <c r="K39" s="1"/>
      <c r="L39" s="5"/>
    </row>
    <row r="40" spans="1:12" ht="25.5" customHeight="1" thickBot="1">
      <c r="A40" s="80"/>
      <c r="B40" s="80" t="s">
        <v>336</v>
      </c>
      <c r="C40" s="11"/>
      <c r="D40" s="80" t="s">
        <v>259</v>
      </c>
      <c r="E40" s="11" t="s">
        <v>337</v>
      </c>
      <c r="F40" s="12" t="s">
        <v>293</v>
      </c>
      <c r="G40" s="12" t="s">
        <v>293</v>
      </c>
      <c r="H40" s="12" t="s">
        <v>293</v>
      </c>
      <c r="I40" s="12" t="s">
        <v>293</v>
      </c>
      <c r="J40" s="12" t="s">
        <v>296</v>
      </c>
      <c r="K40" s="1"/>
      <c r="L40" s="5"/>
    </row>
    <row r="41" spans="1:12" ht="25.5" customHeight="1" thickBot="1">
      <c r="A41" s="80"/>
      <c r="B41" s="80" t="s">
        <v>338</v>
      </c>
      <c r="C41" s="11"/>
      <c r="D41" s="80" t="s">
        <v>255</v>
      </c>
      <c r="E41" s="11" t="s">
        <v>339</v>
      </c>
      <c r="F41" s="12" t="s">
        <v>296</v>
      </c>
      <c r="G41" s="12" t="s">
        <v>296</v>
      </c>
      <c r="H41" s="12" t="s">
        <v>293</v>
      </c>
      <c r="I41" s="12" t="s">
        <v>296</v>
      </c>
      <c r="J41" s="12" t="s">
        <v>293</v>
      </c>
      <c r="K41" s="1"/>
      <c r="L41" s="5"/>
    </row>
    <row r="42" spans="1:12" ht="25.5" customHeight="1" thickBot="1">
      <c r="A42" s="1"/>
      <c r="B42" s="13"/>
      <c r="C42" s="13"/>
      <c r="D42" s="13"/>
      <c r="E42" s="13"/>
      <c r="F42" s="1"/>
      <c r="G42" s="1"/>
      <c r="H42" s="1"/>
      <c r="I42" s="1"/>
      <c r="J42" s="1"/>
      <c r="K42" s="1"/>
      <c r="L42" s="5"/>
    </row>
    <row r="43" spans="1:12" ht="25.5" customHeight="1" thickBot="1">
      <c r="A43" s="81"/>
      <c r="B43" s="80" t="s">
        <v>340</v>
      </c>
      <c r="C43" s="11" t="s">
        <v>341</v>
      </c>
      <c r="D43" s="80" t="s">
        <v>255</v>
      </c>
      <c r="E43" s="11" t="s">
        <v>342</v>
      </c>
      <c r="F43" s="12" t="s">
        <v>293</v>
      </c>
      <c r="G43" s="12" t="s">
        <v>293</v>
      </c>
      <c r="H43" s="12" t="s">
        <v>293</v>
      </c>
      <c r="I43" s="12" t="s">
        <v>265</v>
      </c>
      <c r="J43" s="12" t="s">
        <v>265</v>
      </c>
      <c r="K43" s="1"/>
      <c r="L43" s="5"/>
    </row>
    <row r="44" spans="1:12" ht="25.5" customHeight="1" thickBot="1">
      <c r="A44" s="81"/>
      <c r="B44" s="80" t="s">
        <v>343</v>
      </c>
      <c r="C44" s="11"/>
      <c r="D44" s="80" t="s">
        <v>255</v>
      </c>
      <c r="E44" s="11" t="s">
        <v>344</v>
      </c>
      <c r="F44" s="12" t="s">
        <v>293</v>
      </c>
      <c r="G44" s="12" t="s">
        <v>296</v>
      </c>
      <c r="H44" s="12" t="s">
        <v>293</v>
      </c>
      <c r="I44" s="12" t="s">
        <v>265</v>
      </c>
      <c r="J44" s="12" t="s">
        <v>265</v>
      </c>
      <c r="K44" s="1"/>
      <c r="L44" s="5"/>
    </row>
    <row r="45" spans="1:12" ht="25.5" customHeight="1" thickBot="1">
      <c r="A45" s="81"/>
      <c r="B45" s="80" t="s">
        <v>345</v>
      </c>
      <c r="C45" s="11"/>
      <c r="D45" s="80" t="s">
        <v>255</v>
      </c>
      <c r="E45" s="11" t="s">
        <v>346</v>
      </c>
      <c r="F45" s="12" t="s">
        <v>293</v>
      </c>
      <c r="G45" s="12" t="s">
        <v>293</v>
      </c>
      <c r="H45" s="12" t="s">
        <v>293</v>
      </c>
      <c r="I45" s="12" t="s">
        <v>265</v>
      </c>
      <c r="J45" s="12" t="s">
        <v>265</v>
      </c>
      <c r="K45" s="1"/>
      <c r="L45" s="5"/>
    </row>
    <row r="46" spans="1:12" ht="25.5" customHeight="1" thickBot="1">
      <c r="A46" s="81"/>
      <c r="B46" s="80" t="s">
        <v>347</v>
      </c>
      <c r="C46" s="11"/>
      <c r="D46" s="80" t="s">
        <v>259</v>
      </c>
      <c r="E46" s="11" t="s">
        <v>348</v>
      </c>
      <c r="F46" s="12" t="s">
        <v>258</v>
      </c>
      <c r="G46" s="12" t="s">
        <v>258</v>
      </c>
      <c r="H46" s="12" t="s">
        <v>258</v>
      </c>
      <c r="I46" s="12" t="s">
        <v>265</v>
      </c>
      <c r="J46" s="12" t="s">
        <v>265</v>
      </c>
      <c r="K46" s="1"/>
      <c r="L46" s="5"/>
    </row>
    <row r="47" spans="1:12" ht="25.5" customHeight="1" thickBot="1">
      <c r="A47" s="81"/>
      <c r="B47" s="80" t="s">
        <v>349</v>
      </c>
      <c r="C47" s="11"/>
      <c r="D47" s="80" t="s">
        <v>255</v>
      </c>
      <c r="E47" s="11" t="s">
        <v>350</v>
      </c>
      <c r="F47" s="12" t="s">
        <v>293</v>
      </c>
      <c r="G47" s="12" t="s">
        <v>293</v>
      </c>
      <c r="H47" s="12" t="s">
        <v>293</v>
      </c>
      <c r="I47" s="12" t="s">
        <v>265</v>
      </c>
      <c r="J47" s="12" t="s">
        <v>265</v>
      </c>
      <c r="K47" s="1"/>
      <c r="L47" s="5"/>
    </row>
    <row r="48" spans="1:12" ht="25.5" customHeight="1" thickBot="1">
      <c r="A48" s="1"/>
      <c r="B48" s="13"/>
      <c r="C48" s="13"/>
      <c r="D48" s="13"/>
      <c r="E48" s="13"/>
      <c r="F48" s="1"/>
      <c r="G48" s="1"/>
      <c r="H48" s="1"/>
      <c r="I48" s="1"/>
      <c r="J48" s="1"/>
      <c r="K48" s="1"/>
      <c r="L48" s="5"/>
    </row>
    <row r="49" spans="1:12" ht="25.5" customHeight="1" thickBot="1">
      <c r="A49" s="81"/>
      <c r="B49" s="81" t="s">
        <v>351</v>
      </c>
      <c r="C49" s="10" t="s">
        <v>352</v>
      </c>
      <c r="D49" s="81" t="s">
        <v>255</v>
      </c>
      <c r="E49" s="10" t="s">
        <v>353</v>
      </c>
      <c r="F49" s="12" t="s">
        <v>293</v>
      </c>
      <c r="G49" s="12" t="s">
        <v>296</v>
      </c>
      <c r="H49" s="12" t="s">
        <v>293</v>
      </c>
      <c r="I49" s="12" t="s">
        <v>265</v>
      </c>
      <c r="J49" s="12" t="s">
        <v>265</v>
      </c>
      <c r="K49" s="1"/>
      <c r="L49" s="5"/>
    </row>
    <row r="50" spans="1:12" ht="25.5" customHeight="1" thickBot="1">
      <c r="A50" s="81"/>
      <c r="B50" s="81" t="s">
        <v>354</v>
      </c>
      <c r="C50" s="10"/>
      <c r="D50" s="81" t="s">
        <v>255</v>
      </c>
      <c r="E50" s="10" t="s">
        <v>355</v>
      </c>
      <c r="F50" s="12" t="s">
        <v>293</v>
      </c>
      <c r="G50" s="12" t="s">
        <v>293</v>
      </c>
      <c r="H50" s="12" t="s">
        <v>293</v>
      </c>
      <c r="I50" s="12" t="s">
        <v>265</v>
      </c>
      <c r="J50" s="12" t="s">
        <v>265</v>
      </c>
      <c r="K50" s="1"/>
      <c r="L50" s="5"/>
    </row>
    <row r="51" spans="1:12" ht="25.5" customHeight="1" thickBot="1">
      <c r="A51" s="81"/>
      <c r="B51" s="81" t="s">
        <v>356</v>
      </c>
      <c r="C51" s="10"/>
      <c r="D51" s="81" t="s">
        <v>259</v>
      </c>
      <c r="E51" s="10" t="s">
        <v>357</v>
      </c>
      <c r="F51" s="12" t="s">
        <v>293</v>
      </c>
      <c r="G51" s="12" t="s">
        <v>296</v>
      </c>
      <c r="H51" s="12" t="s">
        <v>293</v>
      </c>
      <c r="I51" s="12" t="s">
        <v>265</v>
      </c>
      <c r="J51" s="12" t="s">
        <v>265</v>
      </c>
      <c r="K51" s="1"/>
      <c r="L51" s="1"/>
    </row>
    <row r="52" spans="1:12" ht="25.5" customHeight="1" thickBot="1">
      <c r="A52" s="81"/>
      <c r="B52" s="81" t="s">
        <v>358</v>
      </c>
      <c r="C52" s="10"/>
      <c r="D52" s="81" t="s">
        <v>255</v>
      </c>
      <c r="E52" s="10" t="s">
        <v>359</v>
      </c>
      <c r="F52" s="12" t="s">
        <v>293</v>
      </c>
      <c r="G52" s="12" t="s">
        <v>296</v>
      </c>
      <c r="H52" s="12" t="s">
        <v>293</v>
      </c>
      <c r="I52" s="12" t="s">
        <v>265</v>
      </c>
      <c r="J52" s="12" t="s">
        <v>265</v>
      </c>
      <c r="K52" s="1"/>
      <c r="L52" s="5"/>
    </row>
    <row r="53" spans="1:12" ht="25.5" customHeight="1" thickBot="1">
      <c r="A53" s="81"/>
      <c r="B53" s="81" t="s">
        <v>360</v>
      </c>
      <c r="C53" s="10"/>
      <c r="D53" s="81" t="s">
        <v>259</v>
      </c>
      <c r="E53" s="10" t="s">
        <v>361</v>
      </c>
      <c r="F53" s="12" t="s">
        <v>293</v>
      </c>
      <c r="G53" s="12" t="s">
        <v>296</v>
      </c>
      <c r="H53" s="12" t="s">
        <v>293</v>
      </c>
      <c r="I53" s="12" t="s">
        <v>265</v>
      </c>
      <c r="J53" s="12" t="s">
        <v>265</v>
      </c>
      <c r="K53" s="1"/>
      <c r="L53" s="5"/>
    </row>
    <row r="54" spans="1:12" ht="25.5" customHeight="1" thickBot="1">
      <c r="A54" s="81"/>
      <c r="B54" s="81" t="s">
        <v>362</v>
      </c>
      <c r="C54" s="10"/>
      <c r="D54" s="81" t="s">
        <v>259</v>
      </c>
      <c r="E54" s="10" t="s">
        <v>363</v>
      </c>
      <c r="F54" s="12" t="s">
        <v>293</v>
      </c>
      <c r="G54" s="12" t="s">
        <v>296</v>
      </c>
      <c r="H54" s="12" t="s">
        <v>293</v>
      </c>
      <c r="I54" s="12" t="s">
        <v>265</v>
      </c>
      <c r="J54" s="12" t="s">
        <v>265</v>
      </c>
      <c r="K54" s="1"/>
      <c r="L54" s="5"/>
    </row>
    <row r="55" spans="1:12" ht="25.5" customHeight="1" thickBot="1">
      <c r="A55" s="81"/>
      <c r="B55" s="81" t="s">
        <v>364</v>
      </c>
      <c r="C55" s="10"/>
      <c r="D55" s="81" t="s">
        <v>255</v>
      </c>
      <c r="E55" s="10" t="s">
        <v>365</v>
      </c>
      <c r="F55" s="12" t="s">
        <v>293</v>
      </c>
      <c r="G55" s="12" t="s">
        <v>265</v>
      </c>
      <c r="H55" s="12" t="s">
        <v>296</v>
      </c>
      <c r="I55" s="12" t="s">
        <v>265</v>
      </c>
      <c r="J55" s="12" t="s">
        <v>265</v>
      </c>
      <c r="K55" s="1"/>
      <c r="L55" s="5"/>
    </row>
    <row r="56" spans="1:12" ht="25.5" customHeight="1" thickBot="1">
      <c r="A56" s="81"/>
      <c r="B56" s="81" t="s">
        <v>366</v>
      </c>
      <c r="C56" s="10"/>
      <c r="D56" s="81" t="s">
        <v>255</v>
      </c>
      <c r="E56" s="10" t="s">
        <v>367</v>
      </c>
      <c r="F56" s="12" t="s">
        <v>293</v>
      </c>
      <c r="G56" s="12" t="s">
        <v>293</v>
      </c>
      <c r="H56" s="12" t="s">
        <v>293</v>
      </c>
      <c r="I56" s="12" t="s">
        <v>265</v>
      </c>
      <c r="J56" s="12" t="s">
        <v>265</v>
      </c>
      <c r="K56" s="1"/>
      <c r="L56" s="5"/>
    </row>
    <row r="57" spans="1:12" ht="25.5" customHeight="1" thickBot="1">
      <c r="A57" s="1"/>
      <c r="B57" s="1"/>
      <c r="C57" s="1"/>
      <c r="D57" s="1"/>
      <c r="E57" s="1"/>
      <c r="F57" s="1"/>
      <c r="G57" s="1"/>
      <c r="H57" s="1"/>
      <c r="I57" s="1"/>
      <c r="J57" s="1"/>
      <c r="K57" s="1"/>
      <c r="L57" s="5"/>
    </row>
    <row r="58" spans="1:12" ht="25.5" customHeight="1" thickBot="1">
      <c r="A58" s="81"/>
      <c r="B58" s="81" t="s">
        <v>368</v>
      </c>
      <c r="C58" s="10" t="s">
        <v>369</v>
      </c>
      <c r="D58" s="81" t="s">
        <v>255</v>
      </c>
      <c r="E58" s="10" t="s">
        <v>370</v>
      </c>
      <c r="F58" s="12" t="s">
        <v>293</v>
      </c>
      <c r="G58" s="12" t="s">
        <v>293</v>
      </c>
      <c r="H58" s="12" t="s">
        <v>293</v>
      </c>
      <c r="I58" s="12" t="s">
        <v>265</v>
      </c>
      <c r="J58" s="12" t="s">
        <v>265</v>
      </c>
      <c r="K58" s="1"/>
      <c r="L58" s="5"/>
    </row>
    <row r="59" spans="1:12" ht="25.5" customHeight="1" thickBot="1">
      <c r="A59" s="81"/>
      <c r="B59" s="81" t="s">
        <v>371</v>
      </c>
      <c r="C59" s="10"/>
      <c r="D59" s="81" t="s">
        <v>255</v>
      </c>
      <c r="E59" s="10" t="s">
        <v>372</v>
      </c>
      <c r="F59" s="12" t="s">
        <v>293</v>
      </c>
      <c r="G59" s="12" t="s">
        <v>293</v>
      </c>
      <c r="H59" s="12" t="s">
        <v>293</v>
      </c>
      <c r="I59" s="12" t="s">
        <v>265</v>
      </c>
      <c r="J59" s="12" t="s">
        <v>265</v>
      </c>
      <c r="K59" s="1"/>
      <c r="L59" s="5"/>
    </row>
    <row r="60" spans="1:12" ht="25.5" customHeight="1" thickBot="1">
      <c r="A60" s="81"/>
      <c r="B60" s="81" t="s">
        <v>373</v>
      </c>
      <c r="C60" s="10"/>
      <c r="D60" s="81" t="s">
        <v>259</v>
      </c>
      <c r="E60" s="10" t="s">
        <v>374</v>
      </c>
      <c r="F60" s="12" t="s">
        <v>293</v>
      </c>
      <c r="G60" s="12" t="s">
        <v>293</v>
      </c>
      <c r="H60" s="12" t="s">
        <v>293</v>
      </c>
      <c r="I60" s="12" t="s">
        <v>265</v>
      </c>
      <c r="J60" s="12" t="s">
        <v>265</v>
      </c>
      <c r="K60" s="1"/>
      <c r="L60" s="5"/>
    </row>
    <row r="61" spans="1:12" ht="25.5" customHeight="1" thickBot="1">
      <c r="A61" s="81"/>
      <c r="B61" s="81" t="s">
        <v>375</v>
      </c>
      <c r="C61" s="10"/>
      <c r="D61" s="81" t="s">
        <v>255</v>
      </c>
      <c r="E61" s="10" t="s">
        <v>376</v>
      </c>
      <c r="F61" s="12" t="s">
        <v>293</v>
      </c>
      <c r="G61" s="12" t="s">
        <v>293</v>
      </c>
      <c r="H61" s="12" t="s">
        <v>293</v>
      </c>
      <c r="I61" s="12" t="s">
        <v>265</v>
      </c>
      <c r="J61" s="12" t="s">
        <v>265</v>
      </c>
      <c r="K61" s="1"/>
      <c r="L61" s="1"/>
    </row>
    <row r="62" spans="1:12" ht="25.5" customHeight="1" thickBot="1">
      <c r="A62" s="81"/>
      <c r="B62" s="81" t="s">
        <v>377</v>
      </c>
      <c r="C62" s="10"/>
      <c r="D62" s="81" t="s">
        <v>259</v>
      </c>
      <c r="E62" s="10" t="s">
        <v>378</v>
      </c>
      <c r="F62" s="12" t="s">
        <v>293</v>
      </c>
      <c r="G62" s="12" t="s">
        <v>293</v>
      </c>
      <c r="H62" s="12" t="s">
        <v>293</v>
      </c>
      <c r="I62" s="12" t="s">
        <v>265</v>
      </c>
      <c r="J62" s="12" t="s">
        <v>265</v>
      </c>
      <c r="K62" s="1"/>
      <c r="L62" s="5"/>
    </row>
    <row r="63" spans="1:12" ht="25.5" customHeight="1" thickBot="1">
      <c r="A63" s="81"/>
      <c r="B63" s="81" t="s">
        <v>379</v>
      </c>
      <c r="C63" s="10"/>
      <c r="D63" s="81" t="s">
        <v>259</v>
      </c>
      <c r="E63" s="10" t="s">
        <v>380</v>
      </c>
      <c r="F63" s="12" t="s">
        <v>293</v>
      </c>
      <c r="G63" s="12" t="s">
        <v>293</v>
      </c>
      <c r="H63" s="12" t="s">
        <v>293</v>
      </c>
      <c r="I63" s="12" t="s">
        <v>265</v>
      </c>
      <c r="J63" s="12" t="s">
        <v>265</v>
      </c>
      <c r="K63" s="1"/>
      <c r="L63" s="5"/>
    </row>
    <row r="64" spans="1:12" ht="25.5" customHeight="1" thickBot="1">
      <c r="A64" s="81"/>
      <c r="B64" s="81" t="s">
        <v>381</v>
      </c>
      <c r="C64" s="10"/>
      <c r="D64" s="81" t="s">
        <v>255</v>
      </c>
      <c r="E64" s="10" t="s">
        <v>382</v>
      </c>
      <c r="F64" s="12" t="s">
        <v>293</v>
      </c>
      <c r="G64" s="12" t="s">
        <v>296</v>
      </c>
      <c r="H64" s="12" t="s">
        <v>293</v>
      </c>
      <c r="I64" s="12" t="s">
        <v>265</v>
      </c>
      <c r="J64" s="12" t="s">
        <v>265</v>
      </c>
      <c r="K64" s="1"/>
      <c r="L64" s="5"/>
    </row>
    <row r="65" spans="1:12" ht="25.5" customHeight="1" thickBot="1">
      <c r="A65" s="81"/>
      <c r="B65" s="81" t="s">
        <v>383</v>
      </c>
      <c r="C65" s="10"/>
      <c r="D65" s="81" t="s">
        <v>255</v>
      </c>
      <c r="E65" s="10" t="s">
        <v>384</v>
      </c>
      <c r="F65" s="12" t="s">
        <v>293</v>
      </c>
      <c r="G65" s="12" t="s">
        <v>293</v>
      </c>
      <c r="H65" s="12" t="s">
        <v>293</v>
      </c>
      <c r="I65" s="12" t="s">
        <v>265</v>
      </c>
      <c r="J65" s="12" t="s">
        <v>265</v>
      </c>
      <c r="K65" s="1"/>
      <c r="L65" s="5"/>
    </row>
    <row r="66" spans="1:12" ht="25.5" customHeight="1" thickBot="1">
      <c r="A66" s="1"/>
      <c r="B66" s="1"/>
      <c r="C66" s="1"/>
      <c r="D66" s="1"/>
      <c r="E66" s="1"/>
      <c r="F66" s="1"/>
      <c r="G66" s="1"/>
      <c r="H66" s="1"/>
      <c r="I66" s="1"/>
      <c r="J66" s="1"/>
      <c r="K66" s="1"/>
      <c r="L66" s="5"/>
    </row>
    <row r="67" spans="1:12" ht="25.5" customHeight="1" thickBot="1">
      <c r="A67" s="81"/>
      <c r="B67" s="81" t="s">
        <v>385</v>
      </c>
      <c r="C67" s="10" t="s">
        <v>386</v>
      </c>
      <c r="D67" s="81" t="s">
        <v>255</v>
      </c>
      <c r="E67" s="10" t="s">
        <v>387</v>
      </c>
      <c r="F67" s="12" t="s">
        <v>293</v>
      </c>
      <c r="G67" s="12" t="s">
        <v>293</v>
      </c>
      <c r="H67" s="12" t="s">
        <v>265</v>
      </c>
      <c r="I67" s="12" t="s">
        <v>293</v>
      </c>
      <c r="J67" s="12" t="s">
        <v>265</v>
      </c>
      <c r="K67" s="1"/>
      <c r="L67" s="5"/>
    </row>
    <row r="68" spans="1:12" s="158" customFormat="1" ht="25.5" customHeight="1" thickBot="1">
      <c r="A68" s="81"/>
      <c r="B68" s="81" t="s">
        <v>388</v>
      </c>
      <c r="C68" s="10"/>
      <c r="D68" s="81" t="s">
        <v>255</v>
      </c>
      <c r="E68" s="10" t="s">
        <v>389</v>
      </c>
      <c r="F68" s="12" t="s">
        <v>265</v>
      </c>
      <c r="G68" s="12" t="s">
        <v>265</v>
      </c>
      <c r="H68" s="12" t="s">
        <v>293</v>
      </c>
      <c r="I68" s="12" t="s">
        <v>293</v>
      </c>
      <c r="J68" s="12" t="s">
        <v>265</v>
      </c>
      <c r="K68" s="23"/>
      <c r="L68" s="8"/>
    </row>
    <row r="69" spans="1:12" ht="25.5" customHeight="1" thickBot="1">
      <c r="A69" s="81"/>
      <c r="B69" s="81" t="s">
        <v>390</v>
      </c>
      <c r="C69" s="10"/>
      <c r="D69" s="81" t="s">
        <v>259</v>
      </c>
      <c r="E69" s="10" t="s">
        <v>391</v>
      </c>
      <c r="F69" s="12" t="s">
        <v>293</v>
      </c>
      <c r="G69" s="12" t="s">
        <v>293</v>
      </c>
      <c r="H69" s="12" t="s">
        <v>265</v>
      </c>
      <c r="I69" s="12" t="s">
        <v>293</v>
      </c>
      <c r="J69" s="12" t="s">
        <v>265</v>
      </c>
      <c r="K69" s="1"/>
      <c r="L69" s="5"/>
    </row>
    <row r="70" spans="1:12" ht="25.5" customHeight="1" thickBot="1">
      <c r="A70" s="81"/>
      <c r="B70" s="81" t="s">
        <v>392</v>
      </c>
      <c r="C70" s="10"/>
      <c r="D70" s="81" t="s">
        <v>259</v>
      </c>
      <c r="E70" s="10" t="s">
        <v>393</v>
      </c>
      <c r="F70" s="12" t="s">
        <v>265</v>
      </c>
      <c r="G70" s="12" t="s">
        <v>265</v>
      </c>
      <c r="H70" s="12" t="s">
        <v>293</v>
      </c>
      <c r="I70" s="12" t="s">
        <v>293</v>
      </c>
      <c r="J70" s="12" t="s">
        <v>265</v>
      </c>
      <c r="K70" s="1"/>
      <c r="L70" s="5"/>
    </row>
    <row r="71" spans="1:12" ht="25.5" customHeight="1" thickBot="1">
      <c r="A71" s="81"/>
      <c r="B71" s="81" t="s">
        <v>394</v>
      </c>
      <c r="C71" s="10"/>
      <c r="D71" s="81" t="s">
        <v>255</v>
      </c>
      <c r="E71" s="10" t="s">
        <v>395</v>
      </c>
      <c r="F71" s="12" t="s">
        <v>296</v>
      </c>
      <c r="G71" s="12" t="s">
        <v>293</v>
      </c>
      <c r="H71" s="12" t="s">
        <v>293</v>
      </c>
      <c r="I71" s="12" t="s">
        <v>293</v>
      </c>
      <c r="J71" s="12" t="s">
        <v>265</v>
      </c>
      <c r="K71" s="1"/>
      <c r="L71" s="5"/>
    </row>
    <row r="72" spans="1:12" ht="25.5" customHeight="1" thickBot="1">
      <c r="A72" s="81"/>
      <c r="B72" s="81" t="s">
        <v>396</v>
      </c>
      <c r="C72" s="10"/>
      <c r="D72" s="81" t="s">
        <v>255</v>
      </c>
      <c r="E72" s="10" t="s">
        <v>397</v>
      </c>
      <c r="F72" s="12" t="s">
        <v>293</v>
      </c>
      <c r="G72" s="12" t="s">
        <v>296</v>
      </c>
      <c r="H72" s="12" t="s">
        <v>293</v>
      </c>
      <c r="I72" s="12" t="s">
        <v>293</v>
      </c>
      <c r="J72" s="12" t="s">
        <v>265</v>
      </c>
      <c r="K72" s="1"/>
      <c r="L72" s="5"/>
    </row>
    <row r="73" spans="1:12" ht="25.5" customHeight="1" thickBot="1">
      <c r="A73" s="81"/>
      <c r="B73" s="81" t="s">
        <v>398</v>
      </c>
      <c r="C73" s="10"/>
      <c r="D73" s="81" t="s">
        <v>255</v>
      </c>
      <c r="E73" s="10" t="s">
        <v>399</v>
      </c>
      <c r="F73" s="12" t="s">
        <v>293</v>
      </c>
      <c r="G73" s="12" t="s">
        <v>293</v>
      </c>
      <c r="H73" s="12" t="s">
        <v>293</v>
      </c>
      <c r="I73" s="12" t="s">
        <v>293</v>
      </c>
      <c r="J73" s="12" t="s">
        <v>265</v>
      </c>
      <c r="K73" s="1"/>
      <c r="L73" s="5"/>
    </row>
    <row r="74" spans="1:12" ht="25.5" customHeight="1" thickBot="1">
      <c r="A74" s="81"/>
      <c r="B74" s="81" t="s">
        <v>400</v>
      </c>
      <c r="C74" s="10"/>
      <c r="D74" s="81" t="s">
        <v>255</v>
      </c>
      <c r="E74" s="10" t="s">
        <v>401</v>
      </c>
      <c r="F74" s="12" t="s">
        <v>293</v>
      </c>
      <c r="G74" s="12" t="s">
        <v>293</v>
      </c>
      <c r="H74" s="12" t="s">
        <v>293</v>
      </c>
      <c r="I74" s="12" t="s">
        <v>296</v>
      </c>
      <c r="J74" s="12" t="s">
        <v>265</v>
      </c>
      <c r="K74" s="1"/>
      <c r="L74" s="5"/>
    </row>
    <row r="75" spans="1:12" ht="25.5" customHeight="1" thickBot="1">
      <c r="A75" s="1"/>
      <c r="B75" s="1"/>
      <c r="C75" s="1"/>
      <c r="D75" s="1"/>
      <c r="E75" s="1"/>
      <c r="F75" s="1"/>
      <c r="G75" s="1"/>
      <c r="H75" s="1"/>
      <c r="I75" s="1"/>
      <c r="J75" s="1"/>
      <c r="K75" s="1"/>
      <c r="L75" s="5"/>
    </row>
    <row r="76" spans="1:12" ht="25.5" customHeight="1" thickBot="1">
      <c r="A76" s="81"/>
      <c r="B76" s="81" t="s">
        <v>402</v>
      </c>
      <c r="C76" s="10" t="s">
        <v>403</v>
      </c>
      <c r="D76" s="81" t="s">
        <v>255</v>
      </c>
      <c r="E76" s="10" t="s">
        <v>404</v>
      </c>
      <c r="F76" s="12" t="s">
        <v>293</v>
      </c>
      <c r="G76" s="12" t="s">
        <v>296</v>
      </c>
      <c r="H76" s="12" t="s">
        <v>293</v>
      </c>
      <c r="I76" s="12" t="s">
        <v>296</v>
      </c>
      <c r="J76" s="12" t="s">
        <v>296</v>
      </c>
      <c r="K76" s="1"/>
      <c r="L76" s="5"/>
    </row>
    <row r="77" spans="1:12" ht="25.5" customHeight="1" thickBot="1">
      <c r="A77" s="81"/>
      <c r="B77" s="81" t="s">
        <v>405</v>
      </c>
      <c r="C77" s="10"/>
      <c r="D77" s="81" t="s">
        <v>259</v>
      </c>
      <c r="E77" s="10" t="s">
        <v>406</v>
      </c>
      <c r="F77" s="12" t="s">
        <v>258</v>
      </c>
      <c r="G77" s="12" t="s">
        <v>258</v>
      </c>
      <c r="H77" s="12" t="s">
        <v>258</v>
      </c>
      <c r="I77" s="12" t="s">
        <v>258</v>
      </c>
      <c r="J77" s="12" t="s">
        <v>258</v>
      </c>
      <c r="K77" s="1"/>
      <c r="L77" s="5"/>
    </row>
    <row r="78" spans="1:12" ht="25.5" customHeight="1" thickBot="1">
      <c r="A78" s="81"/>
      <c r="B78" s="81" t="s">
        <v>407</v>
      </c>
      <c r="C78" s="10"/>
      <c r="D78" s="81" t="s">
        <v>255</v>
      </c>
      <c r="E78" s="10" t="s">
        <v>408</v>
      </c>
      <c r="F78" s="12" t="s">
        <v>293</v>
      </c>
      <c r="G78" s="12" t="s">
        <v>293</v>
      </c>
      <c r="H78" s="12" t="s">
        <v>293</v>
      </c>
      <c r="I78" s="12" t="s">
        <v>296</v>
      </c>
      <c r="J78" s="12" t="s">
        <v>296</v>
      </c>
      <c r="K78" s="1"/>
      <c r="L78" s="5"/>
    </row>
    <row r="79" spans="1:12" ht="25.5" customHeight="1" thickBot="1">
      <c r="A79" s="5"/>
      <c r="B79" s="1"/>
      <c r="C79" s="1"/>
      <c r="D79" s="1"/>
      <c r="E79" s="1"/>
      <c r="F79" s="1"/>
      <c r="G79" s="1"/>
      <c r="H79" s="1"/>
      <c r="I79" s="1"/>
      <c r="J79" s="1"/>
      <c r="K79" s="1"/>
      <c r="L79" s="5"/>
    </row>
    <row r="80" spans="1:12" ht="15" customHeight="1" thickBot="1">
      <c r="A80" s="83">
        <v>6</v>
      </c>
      <c r="B80" s="15" t="s">
        <v>409</v>
      </c>
      <c r="C80" s="14"/>
      <c r="D80" s="79"/>
      <c r="E80" s="14"/>
      <c r="F80" s="14"/>
      <c r="G80" s="14"/>
      <c r="H80" s="14"/>
      <c r="I80" s="14"/>
      <c r="J80" s="14"/>
      <c r="K80" s="21"/>
      <c r="L80" s="5"/>
    </row>
    <row r="81" spans="1:12" ht="25.5" customHeight="1" thickBot="1">
      <c r="A81" s="81"/>
      <c r="B81" s="81" t="s">
        <v>410</v>
      </c>
      <c r="C81" s="10" t="s">
        <v>411</v>
      </c>
      <c r="D81" s="81" t="s">
        <v>255</v>
      </c>
      <c r="E81" s="10" t="s">
        <v>412</v>
      </c>
      <c r="F81" s="12" t="s">
        <v>296</v>
      </c>
      <c r="G81" s="12" t="s">
        <v>296</v>
      </c>
      <c r="H81" s="12" t="s">
        <v>293</v>
      </c>
      <c r="I81" s="12" t="s">
        <v>296</v>
      </c>
      <c r="J81" s="12" t="s">
        <v>293</v>
      </c>
      <c r="K81" s="1"/>
      <c r="L81" s="5"/>
    </row>
    <row r="82" spans="1:12" ht="25.5" customHeight="1" thickBot="1">
      <c r="A82" s="5"/>
      <c r="B82" s="5"/>
      <c r="C82" s="5"/>
      <c r="D82" s="5"/>
      <c r="E82" s="5"/>
      <c r="F82" s="5"/>
      <c r="G82" s="5"/>
      <c r="H82" s="5"/>
      <c r="I82" s="5"/>
      <c r="J82" s="5"/>
      <c r="K82" s="1"/>
      <c r="L82" s="5"/>
    </row>
    <row r="83" spans="1:12" ht="25.5" customHeight="1" thickBot="1">
      <c r="A83" s="81"/>
      <c r="B83" s="80" t="s">
        <v>413</v>
      </c>
      <c r="C83" s="11" t="s">
        <v>414</v>
      </c>
      <c r="D83" s="80" t="s">
        <v>263</v>
      </c>
      <c r="E83" s="11" t="s">
        <v>415</v>
      </c>
      <c r="F83" s="12" t="s">
        <v>296</v>
      </c>
      <c r="G83" s="12" t="s">
        <v>296</v>
      </c>
      <c r="H83" s="12" t="s">
        <v>293</v>
      </c>
      <c r="I83" s="12" t="s">
        <v>296</v>
      </c>
      <c r="J83" s="12" t="s">
        <v>293</v>
      </c>
      <c r="K83" s="1"/>
      <c r="L83" s="5"/>
    </row>
    <row r="84" spans="1:12" ht="25.5" customHeight="1" thickBot="1">
      <c r="A84" s="80"/>
      <c r="B84" s="80" t="s">
        <v>416</v>
      </c>
      <c r="C84" s="11"/>
      <c r="D84" s="80" t="s">
        <v>263</v>
      </c>
      <c r="E84" s="11" t="s">
        <v>417</v>
      </c>
      <c r="F84" s="12" t="s">
        <v>293</v>
      </c>
      <c r="G84" s="12" t="s">
        <v>265</v>
      </c>
      <c r="H84" s="12" t="s">
        <v>293</v>
      </c>
      <c r="I84" s="12" t="s">
        <v>293</v>
      </c>
      <c r="J84" s="12" t="s">
        <v>293</v>
      </c>
      <c r="K84" s="1"/>
      <c r="L84" s="5"/>
    </row>
    <row r="85" spans="1:12" ht="25.5" customHeight="1" thickBot="1">
      <c r="A85" s="80"/>
      <c r="B85" s="80" t="s">
        <v>418</v>
      </c>
      <c r="C85" s="11"/>
      <c r="D85" s="80" t="s">
        <v>263</v>
      </c>
      <c r="E85" s="11" t="s">
        <v>419</v>
      </c>
      <c r="F85" s="12" t="s">
        <v>293</v>
      </c>
      <c r="G85" s="12" t="s">
        <v>293</v>
      </c>
      <c r="H85" s="12" t="s">
        <v>293</v>
      </c>
      <c r="I85" s="12" t="s">
        <v>293</v>
      </c>
      <c r="J85" s="12" t="s">
        <v>293</v>
      </c>
      <c r="K85" s="1"/>
      <c r="L85" s="5"/>
    </row>
    <row r="86" spans="1:12" ht="25.5" customHeight="1">
      <c r="A86" s="5"/>
      <c r="B86" s="5"/>
      <c r="C86" s="5"/>
      <c r="D86" s="5"/>
      <c r="E86" s="5"/>
      <c r="F86" s="5"/>
      <c r="G86" s="5"/>
      <c r="H86" s="5"/>
      <c r="I86" s="5"/>
      <c r="J86" s="5"/>
      <c r="K86" s="1"/>
      <c r="L86" s="5"/>
    </row>
    <row r="87" spans="1:12" ht="25.5" customHeight="1" thickBot="1">
      <c r="A87" s="80"/>
      <c r="B87" s="80" t="s">
        <v>420</v>
      </c>
      <c r="C87" s="11" t="s">
        <v>421</v>
      </c>
      <c r="D87" s="80" t="s">
        <v>255</v>
      </c>
      <c r="E87" s="11" t="s">
        <v>422</v>
      </c>
      <c r="F87" s="12" t="s">
        <v>293</v>
      </c>
      <c r="G87" s="12" t="s">
        <v>293</v>
      </c>
      <c r="H87" s="12" t="s">
        <v>293</v>
      </c>
      <c r="I87" s="12" t="s">
        <v>265</v>
      </c>
      <c r="J87" s="12" t="s">
        <v>265</v>
      </c>
      <c r="K87" s="1"/>
      <c r="L87" s="5"/>
    </row>
    <row r="88" spans="1:12" ht="25.5" customHeight="1" thickBot="1">
      <c r="A88" s="80"/>
      <c r="B88" s="80" t="s">
        <v>423</v>
      </c>
      <c r="C88" s="11"/>
      <c r="D88" s="80" t="s">
        <v>255</v>
      </c>
      <c r="E88" s="11" t="s">
        <v>424</v>
      </c>
      <c r="F88" s="12" t="s">
        <v>293</v>
      </c>
      <c r="G88" s="12" t="s">
        <v>296</v>
      </c>
      <c r="H88" s="12" t="s">
        <v>293</v>
      </c>
      <c r="I88" s="12" t="s">
        <v>265</v>
      </c>
      <c r="J88" s="12" t="s">
        <v>265</v>
      </c>
      <c r="K88" s="1"/>
      <c r="L88" s="5"/>
    </row>
    <row r="89" spans="1:12" ht="25.5" customHeight="1" thickBot="1">
      <c r="A89" s="80"/>
      <c r="B89" s="80" t="s">
        <v>425</v>
      </c>
      <c r="C89" s="11"/>
      <c r="D89" s="80" t="s">
        <v>255</v>
      </c>
      <c r="E89" s="11" t="s">
        <v>426</v>
      </c>
      <c r="F89" s="12" t="s">
        <v>293</v>
      </c>
      <c r="G89" s="12" t="s">
        <v>293</v>
      </c>
      <c r="H89" s="12" t="s">
        <v>293</v>
      </c>
      <c r="I89" s="12" t="s">
        <v>265</v>
      </c>
      <c r="J89" s="12" t="s">
        <v>265</v>
      </c>
      <c r="K89" s="1"/>
      <c r="L89" s="5"/>
    </row>
    <row r="90" spans="1:12" ht="25.5" customHeight="1" thickBot="1">
      <c r="A90" s="80"/>
      <c r="B90" s="80" t="s">
        <v>427</v>
      </c>
      <c r="C90" s="11"/>
      <c r="D90" s="80" t="s">
        <v>255</v>
      </c>
      <c r="E90" s="11" t="s">
        <v>428</v>
      </c>
      <c r="F90" s="12" t="s">
        <v>293</v>
      </c>
      <c r="G90" s="12" t="s">
        <v>296</v>
      </c>
      <c r="H90" s="12" t="s">
        <v>293</v>
      </c>
      <c r="I90" s="12" t="s">
        <v>265</v>
      </c>
      <c r="J90" s="12" t="s">
        <v>265</v>
      </c>
      <c r="K90" s="1"/>
      <c r="L90" s="5"/>
    </row>
    <row r="91" spans="1:12" ht="25.5" customHeight="1" thickBot="1">
      <c r="A91" s="80"/>
      <c r="B91" s="80" t="s">
        <v>429</v>
      </c>
      <c r="C91" s="11"/>
      <c r="D91" s="80" t="s">
        <v>255</v>
      </c>
      <c r="E91" s="11" t="s">
        <v>430</v>
      </c>
      <c r="F91" s="12" t="s">
        <v>293</v>
      </c>
      <c r="G91" s="12" t="s">
        <v>296</v>
      </c>
      <c r="H91" s="12" t="s">
        <v>293</v>
      </c>
      <c r="I91" s="12" t="s">
        <v>265</v>
      </c>
      <c r="J91" s="12" t="s">
        <v>265</v>
      </c>
      <c r="K91" s="1"/>
      <c r="L91" s="5"/>
    </row>
    <row r="92" spans="1:12" ht="25.5" customHeight="1" thickBot="1">
      <c r="A92" s="80"/>
      <c r="B92" s="80" t="s">
        <v>431</v>
      </c>
      <c r="C92" s="11"/>
      <c r="D92" s="80" t="s">
        <v>255</v>
      </c>
      <c r="E92" s="11" t="s">
        <v>432</v>
      </c>
      <c r="F92" s="12" t="s">
        <v>293</v>
      </c>
      <c r="G92" s="12" t="s">
        <v>293</v>
      </c>
      <c r="H92" s="12" t="s">
        <v>293</v>
      </c>
      <c r="I92" s="12" t="s">
        <v>265</v>
      </c>
      <c r="J92" s="12" t="s">
        <v>265</v>
      </c>
      <c r="K92" s="1"/>
      <c r="L92" s="5"/>
    </row>
    <row r="93" spans="1:12" ht="25.5" customHeight="1">
      <c r="A93" s="5"/>
      <c r="B93" s="5"/>
      <c r="C93" s="5"/>
      <c r="D93" s="5"/>
      <c r="E93" s="5"/>
      <c r="F93" s="5"/>
      <c r="G93" s="5"/>
      <c r="H93" s="5"/>
      <c r="I93" s="5"/>
      <c r="J93" s="5"/>
      <c r="K93" s="1"/>
      <c r="L93" s="5"/>
    </row>
    <row r="94" spans="1:12" ht="25.5" customHeight="1" thickBot="1">
      <c r="A94" s="80"/>
      <c r="B94" s="80" t="s">
        <v>433</v>
      </c>
      <c r="C94" s="11" t="s">
        <v>434</v>
      </c>
      <c r="D94" s="80" t="s">
        <v>255</v>
      </c>
      <c r="E94" s="11" t="s">
        <v>435</v>
      </c>
      <c r="F94" s="12" t="s">
        <v>293</v>
      </c>
      <c r="G94" s="12" t="s">
        <v>296</v>
      </c>
      <c r="H94" s="12" t="s">
        <v>293</v>
      </c>
      <c r="I94" s="12" t="s">
        <v>296</v>
      </c>
      <c r="J94" s="12" t="s">
        <v>293</v>
      </c>
      <c r="K94" s="1"/>
      <c r="L94" s="5"/>
    </row>
    <row r="95" spans="1:12" ht="25.5" customHeight="1">
      <c r="A95" s="5"/>
      <c r="B95" s="5"/>
      <c r="C95" s="5"/>
      <c r="D95" s="5"/>
      <c r="E95" s="5"/>
      <c r="F95" s="5"/>
      <c r="G95" s="5"/>
      <c r="H95" s="5"/>
      <c r="I95" s="5"/>
      <c r="J95" s="5"/>
      <c r="K95" s="1"/>
      <c r="L95" s="5"/>
    </row>
    <row r="96" spans="1:12" ht="25.5" customHeight="1" thickBot="1">
      <c r="A96" s="80"/>
      <c r="B96" s="80" t="s">
        <v>436</v>
      </c>
      <c r="C96" s="11" t="s">
        <v>437</v>
      </c>
      <c r="D96" s="80" t="s">
        <v>255</v>
      </c>
      <c r="E96" s="11" t="s">
        <v>438</v>
      </c>
      <c r="F96" s="12" t="s">
        <v>293</v>
      </c>
      <c r="G96" s="12" t="s">
        <v>293</v>
      </c>
      <c r="H96" s="12" t="s">
        <v>293</v>
      </c>
      <c r="I96" s="12" t="s">
        <v>293</v>
      </c>
      <c r="J96" s="12" t="s">
        <v>265</v>
      </c>
      <c r="K96" s="1"/>
      <c r="L96" s="5"/>
    </row>
    <row r="97" spans="1:12" ht="25.5" customHeight="1" thickBot="1">
      <c r="A97" s="80"/>
      <c r="B97" s="80" t="s">
        <v>439</v>
      </c>
      <c r="C97" s="11"/>
      <c r="D97" s="80" t="s">
        <v>255</v>
      </c>
      <c r="E97" s="11" t="s">
        <v>440</v>
      </c>
      <c r="F97" s="12" t="s">
        <v>293</v>
      </c>
      <c r="G97" s="12" t="s">
        <v>293</v>
      </c>
      <c r="H97" s="12" t="s">
        <v>293</v>
      </c>
      <c r="I97" s="12" t="s">
        <v>293</v>
      </c>
      <c r="J97" s="12" t="s">
        <v>265</v>
      </c>
      <c r="K97" s="1"/>
      <c r="L97" s="5"/>
    </row>
    <row r="98" spans="1:12" ht="25.5" customHeight="1" thickBot="1">
      <c r="A98" s="5"/>
      <c r="B98" s="1"/>
      <c r="C98" s="1"/>
      <c r="D98" s="1"/>
      <c r="E98" s="1"/>
      <c r="F98" s="1"/>
      <c r="G98" s="1"/>
      <c r="H98" s="1"/>
      <c r="I98" s="1"/>
      <c r="J98" s="1"/>
      <c r="K98" s="1"/>
      <c r="L98" s="5"/>
    </row>
    <row r="99" spans="1:12" ht="15" customHeight="1" thickBot="1">
      <c r="A99" s="83">
        <v>7</v>
      </c>
      <c r="B99" s="15" t="s">
        <v>441</v>
      </c>
      <c r="C99" s="14"/>
      <c r="D99" s="79"/>
      <c r="E99" s="14"/>
      <c r="F99" s="14"/>
      <c r="G99" s="14"/>
      <c r="H99" s="14"/>
      <c r="I99" s="14"/>
      <c r="J99" s="14"/>
      <c r="K99" s="21"/>
      <c r="L99" s="5"/>
    </row>
    <row r="100" spans="1:12" ht="25.5" customHeight="1" thickBot="1">
      <c r="A100" s="5"/>
      <c r="B100" s="1"/>
      <c r="C100" s="1"/>
      <c r="D100" s="1"/>
      <c r="E100" s="1"/>
      <c r="F100" s="1"/>
      <c r="G100" s="1"/>
      <c r="H100" s="1"/>
      <c r="I100" s="1"/>
      <c r="J100" s="1"/>
      <c r="K100" s="1"/>
      <c r="L100" s="5"/>
    </row>
    <row r="101" spans="1:12" ht="15" customHeight="1" thickBot="1">
      <c r="A101" s="83">
        <v>8</v>
      </c>
      <c r="B101" s="15" t="s">
        <v>442</v>
      </c>
      <c r="C101" s="14"/>
      <c r="D101" s="79"/>
      <c r="E101" s="14"/>
      <c r="F101" s="14"/>
      <c r="G101" s="14"/>
      <c r="H101" s="14"/>
      <c r="I101" s="14"/>
      <c r="J101" s="14"/>
      <c r="K101" s="21"/>
      <c r="L101" s="5"/>
    </row>
    <row r="102" spans="1:12" ht="25.5" customHeight="1" thickBot="1">
      <c r="A102" s="5"/>
      <c r="B102" s="1"/>
      <c r="C102" s="1"/>
      <c r="D102" s="1"/>
      <c r="E102" s="1"/>
      <c r="F102" s="1"/>
      <c r="G102" s="1"/>
      <c r="H102" s="1"/>
      <c r="I102" s="1"/>
      <c r="J102" s="1"/>
      <c r="K102" s="1"/>
      <c r="L102" s="5"/>
    </row>
    <row r="103" spans="1:12" ht="15" customHeight="1" thickBot="1">
      <c r="A103" s="83">
        <v>9</v>
      </c>
      <c r="B103" s="15" t="s">
        <v>443</v>
      </c>
      <c r="C103" s="14"/>
      <c r="D103" s="79"/>
      <c r="E103" s="14"/>
      <c r="F103" s="14"/>
      <c r="G103" s="14"/>
      <c r="H103" s="14"/>
      <c r="I103" s="14"/>
      <c r="J103" s="14"/>
      <c r="K103" s="21"/>
      <c r="L103" s="5"/>
    </row>
    <row r="104" spans="1:12" ht="25.5" customHeight="1" thickBot="1">
      <c r="A104" s="81"/>
      <c r="B104" s="81" t="s">
        <v>444</v>
      </c>
      <c r="C104" s="10" t="s">
        <v>445</v>
      </c>
      <c r="D104" s="81" t="s">
        <v>255</v>
      </c>
      <c r="E104" s="10" t="s">
        <v>446</v>
      </c>
      <c r="F104" s="12" t="s">
        <v>293</v>
      </c>
      <c r="G104" s="12" t="s">
        <v>293</v>
      </c>
      <c r="H104" s="12" t="s">
        <v>293</v>
      </c>
      <c r="I104" s="12" t="s">
        <v>293</v>
      </c>
      <c r="J104" s="12" t="s">
        <v>293</v>
      </c>
      <c r="K104" s="1"/>
      <c r="L104" s="5"/>
    </row>
    <row r="105" spans="1:12" ht="25.5" customHeight="1" thickBot="1">
      <c r="A105" s="81"/>
      <c r="B105" s="81" t="s">
        <v>447</v>
      </c>
      <c r="C105" s="10"/>
      <c r="D105" s="81" t="s">
        <v>255</v>
      </c>
      <c r="E105" s="10" t="s">
        <v>448</v>
      </c>
      <c r="F105" s="12" t="s">
        <v>293</v>
      </c>
      <c r="G105" s="12" t="s">
        <v>293</v>
      </c>
      <c r="H105" s="12" t="s">
        <v>293</v>
      </c>
      <c r="I105" s="12" t="s">
        <v>293</v>
      </c>
      <c r="J105" s="12" t="s">
        <v>293</v>
      </c>
      <c r="K105" s="1"/>
      <c r="L105" s="5"/>
    </row>
    <row r="106" spans="1:12" ht="25.5" customHeight="1" thickBot="1">
      <c r="A106" s="5"/>
      <c r="B106" s="17"/>
      <c r="C106" s="17"/>
      <c r="D106" s="17"/>
      <c r="E106" s="16"/>
      <c r="F106" s="18"/>
      <c r="G106" s="18"/>
      <c r="H106" s="18"/>
      <c r="I106" s="18"/>
      <c r="J106" s="18"/>
      <c r="K106" s="1"/>
      <c r="L106" s="5"/>
    </row>
    <row r="107" spans="1:12" ht="25.5" customHeight="1" thickBot="1">
      <c r="A107" s="81"/>
      <c r="B107" s="81" t="s">
        <v>449</v>
      </c>
      <c r="C107" s="10" t="s">
        <v>450</v>
      </c>
      <c r="D107" s="81" t="s">
        <v>255</v>
      </c>
      <c r="E107" s="10" t="s">
        <v>451</v>
      </c>
      <c r="F107" s="12" t="s">
        <v>296</v>
      </c>
      <c r="G107" s="12" t="s">
        <v>293</v>
      </c>
      <c r="H107" s="12" t="s">
        <v>293</v>
      </c>
      <c r="I107" s="12" t="s">
        <v>265</v>
      </c>
      <c r="J107" s="12" t="s">
        <v>265</v>
      </c>
      <c r="K107" s="1"/>
      <c r="L107" s="5"/>
    </row>
    <row r="108" spans="1:12" ht="25.5" customHeight="1" thickBot="1">
      <c r="A108" s="81"/>
      <c r="B108" s="81" t="s">
        <v>452</v>
      </c>
      <c r="C108" s="10"/>
      <c r="D108" s="81" t="s">
        <v>255</v>
      </c>
      <c r="E108" s="10" t="s">
        <v>453</v>
      </c>
      <c r="F108" s="12" t="s">
        <v>293</v>
      </c>
      <c r="G108" s="12" t="s">
        <v>296</v>
      </c>
      <c r="H108" s="12" t="s">
        <v>293</v>
      </c>
      <c r="I108" s="12" t="s">
        <v>293</v>
      </c>
      <c r="J108" s="12" t="s">
        <v>296</v>
      </c>
      <c r="K108" s="1"/>
      <c r="L108" s="5"/>
    </row>
    <row r="109" spans="1:12" ht="25.5" customHeight="1" thickBot="1">
      <c r="A109" s="5"/>
      <c r="B109" s="17"/>
      <c r="C109" s="17"/>
      <c r="D109" s="17"/>
      <c r="E109" s="16"/>
      <c r="F109" s="18"/>
      <c r="G109" s="18"/>
      <c r="H109" s="18"/>
      <c r="I109" s="18"/>
      <c r="J109" s="18"/>
      <c r="K109" s="1"/>
      <c r="L109" s="5"/>
    </row>
    <row r="110" spans="1:12" ht="25.5" customHeight="1" thickBot="1">
      <c r="A110" s="81"/>
      <c r="B110" s="81" t="s">
        <v>454</v>
      </c>
      <c r="C110" s="10" t="s">
        <v>455</v>
      </c>
      <c r="D110" s="81" t="s">
        <v>255</v>
      </c>
      <c r="E110" s="10" t="s">
        <v>456</v>
      </c>
      <c r="F110" s="12" t="s">
        <v>296</v>
      </c>
      <c r="G110" s="12" t="s">
        <v>293</v>
      </c>
      <c r="H110" s="12" t="s">
        <v>293</v>
      </c>
      <c r="I110" s="12" t="s">
        <v>296</v>
      </c>
      <c r="J110" s="12" t="s">
        <v>293</v>
      </c>
      <c r="K110" s="1"/>
      <c r="L110" s="5"/>
    </row>
    <row r="111" spans="1:12" ht="25.5" customHeight="1" thickBot="1">
      <c r="A111" s="81"/>
      <c r="B111" s="81" t="s">
        <v>457</v>
      </c>
      <c r="C111" s="10"/>
      <c r="D111" s="81" t="s">
        <v>255</v>
      </c>
      <c r="E111" s="10" t="s">
        <v>458</v>
      </c>
      <c r="F111" s="12" t="s">
        <v>296</v>
      </c>
      <c r="G111" s="12" t="s">
        <v>296</v>
      </c>
      <c r="H111" s="12" t="s">
        <v>296</v>
      </c>
      <c r="I111" s="12" t="s">
        <v>296</v>
      </c>
      <c r="J111" s="12" t="s">
        <v>296</v>
      </c>
      <c r="K111" s="1"/>
      <c r="L111" s="5"/>
    </row>
    <row r="112" spans="1:12" ht="25.5" customHeight="1" thickBot="1">
      <c r="A112" s="81"/>
      <c r="B112" s="81" t="s">
        <v>459</v>
      </c>
      <c r="C112" s="10"/>
      <c r="D112" s="81" t="s">
        <v>255</v>
      </c>
      <c r="E112" s="10" t="s">
        <v>460</v>
      </c>
      <c r="F112" s="12" t="s">
        <v>293</v>
      </c>
      <c r="G112" s="12" t="s">
        <v>293</v>
      </c>
      <c r="H112" s="12" t="s">
        <v>293</v>
      </c>
      <c r="I112" s="12" t="s">
        <v>293</v>
      </c>
      <c r="J112" s="12" t="s">
        <v>293</v>
      </c>
      <c r="K112" s="1"/>
      <c r="L112" s="5"/>
    </row>
    <row r="113" spans="1:12" ht="25.5" customHeight="1" thickBot="1">
      <c r="A113" s="5"/>
      <c r="B113" s="1"/>
      <c r="C113" s="1"/>
      <c r="D113" s="1"/>
      <c r="E113" s="1"/>
      <c r="F113" s="1"/>
      <c r="G113" s="1"/>
      <c r="H113" s="1"/>
      <c r="I113" s="1"/>
      <c r="J113" s="1"/>
      <c r="K113" s="1"/>
      <c r="L113" s="5"/>
    </row>
    <row r="114" spans="1:12" ht="15" customHeight="1" thickBot="1">
      <c r="A114" s="83">
        <v>10</v>
      </c>
      <c r="B114" s="15" t="s">
        <v>461</v>
      </c>
      <c r="C114" s="14"/>
      <c r="D114" s="79"/>
      <c r="E114" s="14"/>
      <c r="F114" s="14"/>
      <c r="G114" s="14"/>
      <c r="H114" s="14"/>
      <c r="I114" s="14"/>
      <c r="J114" s="14"/>
      <c r="K114" s="21"/>
      <c r="L114" s="5"/>
    </row>
    <row r="115" spans="1:12" ht="25.5" customHeight="1" thickBot="1">
      <c r="A115" s="81"/>
      <c r="B115" s="81" t="s">
        <v>462</v>
      </c>
      <c r="C115" s="10" t="s">
        <v>463</v>
      </c>
      <c r="D115" s="81" t="s">
        <v>255</v>
      </c>
      <c r="E115" s="10" t="s">
        <v>464</v>
      </c>
      <c r="F115" s="12" t="s">
        <v>296</v>
      </c>
      <c r="G115" s="12" t="s">
        <v>296</v>
      </c>
      <c r="H115" s="12" t="s">
        <v>296</v>
      </c>
      <c r="I115" s="12" t="s">
        <v>296</v>
      </c>
      <c r="J115" s="12" t="s">
        <v>296</v>
      </c>
      <c r="K115" s="1"/>
      <c r="L115" s="5"/>
    </row>
    <row r="116" spans="1:12" ht="25.5" customHeight="1" thickBot="1">
      <c r="A116" s="81"/>
      <c r="B116" s="81" t="s">
        <v>465</v>
      </c>
      <c r="C116" s="10"/>
      <c r="D116" s="81" t="s">
        <v>255</v>
      </c>
      <c r="E116" s="10" t="s">
        <v>466</v>
      </c>
      <c r="F116" s="12" t="s">
        <v>293</v>
      </c>
      <c r="G116" s="12" t="s">
        <v>296</v>
      </c>
      <c r="H116" s="12" t="s">
        <v>293</v>
      </c>
      <c r="I116" s="12" t="s">
        <v>265</v>
      </c>
      <c r="J116" s="12" t="s">
        <v>265</v>
      </c>
      <c r="K116" s="1"/>
      <c r="L116" s="5"/>
    </row>
    <row r="117" spans="1:12" ht="25.5" customHeight="1" thickBot="1">
      <c r="A117" s="81"/>
      <c r="B117" s="81" t="s">
        <v>467</v>
      </c>
      <c r="C117" s="10"/>
      <c r="D117" s="81" t="s">
        <v>255</v>
      </c>
      <c r="E117" s="10" t="s">
        <v>468</v>
      </c>
      <c r="F117" s="12" t="s">
        <v>296</v>
      </c>
      <c r="G117" s="12" t="s">
        <v>296</v>
      </c>
      <c r="H117" s="12" t="s">
        <v>293</v>
      </c>
      <c r="I117" s="12" t="s">
        <v>293</v>
      </c>
      <c r="J117" s="12" t="s">
        <v>293</v>
      </c>
      <c r="K117" s="1"/>
      <c r="L117" s="5"/>
    </row>
    <row r="118" spans="1:12" ht="25.5" customHeight="1" thickBot="1">
      <c r="A118" s="81"/>
      <c r="B118" s="81" t="s">
        <v>469</v>
      </c>
      <c r="C118" s="10"/>
      <c r="D118" s="81" t="s">
        <v>255</v>
      </c>
      <c r="E118" s="10" t="s">
        <v>470</v>
      </c>
      <c r="F118" s="12" t="s">
        <v>293</v>
      </c>
      <c r="G118" s="12" t="s">
        <v>293</v>
      </c>
      <c r="H118" s="12" t="s">
        <v>293</v>
      </c>
      <c r="I118" s="12" t="s">
        <v>296</v>
      </c>
      <c r="J118" s="12" t="s">
        <v>296</v>
      </c>
      <c r="K118" s="1"/>
      <c r="L118" s="5"/>
    </row>
    <row r="119" spans="1:12" ht="25.5" customHeight="1" thickBot="1">
      <c r="A119" s="81"/>
      <c r="B119" s="81" t="s">
        <v>471</v>
      </c>
      <c r="C119" s="10"/>
      <c r="D119" s="81" t="s">
        <v>255</v>
      </c>
      <c r="E119" s="10" t="s">
        <v>472</v>
      </c>
      <c r="F119" s="12" t="s">
        <v>296</v>
      </c>
      <c r="G119" s="12" t="s">
        <v>296</v>
      </c>
      <c r="H119" s="12" t="s">
        <v>293</v>
      </c>
      <c r="I119" s="12" t="s">
        <v>296</v>
      </c>
      <c r="J119" s="12" t="s">
        <v>296</v>
      </c>
      <c r="K119" s="1"/>
      <c r="L119" s="5"/>
    </row>
    <row r="120" spans="1:12" ht="25.5" customHeight="1" thickBot="1">
      <c r="A120" s="5"/>
      <c r="B120" s="20"/>
      <c r="C120" s="20"/>
      <c r="D120" s="20"/>
      <c r="E120" s="19"/>
      <c r="F120" s="18"/>
      <c r="G120" s="18"/>
      <c r="H120" s="18"/>
      <c r="I120" s="18"/>
      <c r="J120" s="18"/>
      <c r="K120" s="1"/>
      <c r="L120" s="5"/>
    </row>
    <row r="121" spans="1:12" ht="25.5" customHeight="1" thickBot="1">
      <c r="A121" s="81"/>
      <c r="B121" s="81" t="s">
        <v>473</v>
      </c>
      <c r="C121" s="10" t="s">
        <v>474</v>
      </c>
      <c r="D121" s="81" t="s">
        <v>255</v>
      </c>
      <c r="E121" s="10" t="s">
        <v>475</v>
      </c>
      <c r="F121" s="12" t="s">
        <v>293</v>
      </c>
      <c r="G121" s="12" t="s">
        <v>296</v>
      </c>
      <c r="H121" s="12" t="s">
        <v>296</v>
      </c>
      <c r="I121" s="12" t="s">
        <v>296</v>
      </c>
      <c r="J121" s="12" t="s">
        <v>293</v>
      </c>
      <c r="K121" s="1"/>
      <c r="L121" s="5"/>
    </row>
    <row r="122" spans="1:12" ht="25.5" customHeight="1" thickBot="1">
      <c r="A122" s="81"/>
      <c r="B122" s="81" t="s">
        <v>476</v>
      </c>
      <c r="C122" s="10"/>
      <c r="D122" s="81" t="s">
        <v>255</v>
      </c>
      <c r="E122" s="10" t="s">
        <v>477</v>
      </c>
      <c r="F122" s="12" t="s">
        <v>293</v>
      </c>
      <c r="G122" s="12" t="s">
        <v>296</v>
      </c>
      <c r="H122" s="12" t="s">
        <v>293</v>
      </c>
      <c r="I122" s="12" t="s">
        <v>296</v>
      </c>
      <c r="J122" s="12" t="s">
        <v>293</v>
      </c>
      <c r="K122" s="1"/>
      <c r="L122" s="5"/>
    </row>
    <row r="123" spans="1:12" ht="25.5" customHeight="1" thickBot="1">
      <c r="A123" s="81"/>
      <c r="B123" s="81" t="s">
        <v>478</v>
      </c>
      <c r="C123" s="10"/>
      <c r="D123" s="81" t="s">
        <v>255</v>
      </c>
      <c r="E123" s="10" t="s">
        <v>479</v>
      </c>
      <c r="F123" s="12" t="s">
        <v>293</v>
      </c>
      <c r="G123" s="12" t="s">
        <v>296</v>
      </c>
      <c r="H123" s="12" t="s">
        <v>296</v>
      </c>
      <c r="I123" s="12" t="s">
        <v>296</v>
      </c>
      <c r="J123" s="12" t="s">
        <v>296</v>
      </c>
      <c r="K123" s="1"/>
      <c r="L123" s="5"/>
    </row>
    <row r="124" spans="1:12" ht="25.5" customHeight="1" thickBot="1">
      <c r="A124" s="81"/>
      <c r="B124" s="81" t="s">
        <v>480</v>
      </c>
      <c r="C124" s="10"/>
      <c r="D124" s="81" t="s">
        <v>255</v>
      </c>
      <c r="E124" s="10" t="s">
        <v>481</v>
      </c>
      <c r="F124" s="12" t="s">
        <v>293</v>
      </c>
      <c r="G124" s="12" t="s">
        <v>296</v>
      </c>
      <c r="H124" s="12" t="s">
        <v>293</v>
      </c>
      <c r="I124" s="12" t="s">
        <v>296</v>
      </c>
      <c r="J124" s="12" t="s">
        <v>296</v>
      </c>
      <c r="K124" s="1"/>
      <c r="L124" s="5"/>
    </row>
    <row r="125" spans="1:12" ht="25.5" customHeight="1" thickBot="1">
      <c r="A125" s="81"/>
      <c r="B125" s="81" t="s">
        <v>482</v>
      </c>
      <c r="C125" s="10"/>
      <c r="D125" s="81" t="s">
        <v>255</v>
      </c>
      <c r="E125" s="10" t="s">
        <v>483</v>
      </c>
      <c r="F125" s="12" t="s">
        <v>293</v>
      </c>
      <c r="G125" s="12" t="s">
        <v>296</v>
      </c>
      <c r="H125" s="12" t="s">
        <v>293</v>
      </c>
      <c r="I125" s="12" t="s">
        <v>296</v>
      </c>
      <c r="J125" s="12" t="s">
        <v>296</v>
      </c>
      <c r="K125" s="1"/>
      <c r="L125" s="5"/>
    </row>
    <row r="126" spans="1:12" ht="25.5" customHeight="1" thickBot="1">
      <c r="A126" s="81"/>
      <c r="B126" s="81" t="s">
        <v>484</v>
      </c>
      <c r="C126" s="10"/>
      <c r="D126" s="81" t="s">
        <v>255</v>
      </c>
      <c r="E126" s="10" t="s">
        <v>485</v>
      </c>
      <c r="F126" s="12" t="s">
        <v>293</v>
      </c>
      <c r="G126" s="12" t="s">
        <v>293</v>
      </c>
      <c r="H126" s="12" t="s">
        <v>293</v>
      </c>
      <c r="I126" s="12" t="s">
        <v>296</v>
      </c>
      <c r="J126" s="12" t="s">
        <v>293</v>
      </c>
      <c r="K126" s="1"/>
      <c r="L126" s="5"/>
    </row>
    <row r="127" spans="1:12" ht="25.5" customHeight="1" thickBot="1">
      <c r="A127" s="81"/>
      <c r="B127" s="81" t="s">
        <v>486</v>
      </c>
      <c r="C127" s="10"/>
      <c r="D127" s="81" t="s">
        <v>255</v>
      </c>
      <c r="E127" s="10" t="s">
        <v>487</v>
      </c>
      <c r="F127" s="12" t="s">
        <v>293</v>
      </c>
      <c r="G127" s="12" t="s">
        <v>293</v>
      </c>
      <c r="H127" s="12" t="s">
        <v>293</v>
      </c>
      <c r="I127" s="12" t="s">
        <v>265</v>
      </c>
      <c r="J127" s="12" t="s">
        <v>265</v>
      </c>
      <c r="K127" s="1"/>
      <c r="L127" s="5"/>
    </row>
    <row r="128" spans="1:12" ht="25.5" customHeight="1" thickBot="1">
      <c r="A128" s="81"/>
      <c r="B128" s="81" t="s">
        <v>488</v>
      </c>
      <c r="C128" s="10"/>
      <c r="D128" s="81" t="s">
        <v>255</v>
      </c>
      <c r="E128" s="10" t="s">
        <v>489</v>
      </c>
      <c r="F128" s="12" t="s">
        <v>293</v>
      </c>
      <c r="G128" s="12" t="s">
        <v>296</v>
      </c>
      <c r="H128" s="12" t="s">
        <v>293</v>
      </c>
      <c r="I128" s="12" t="s">
        <v>265</v>
      </c>
      <c r="J128" s="12" t="s">
        <v>265</v>
      </c>
      <c r="K128" s="1"/>
      <c r="L128" s="5"/>
    </row>
    <row r="129" spans="1:12" ht="25.5" customHeight="1" thickBot="1">
      <c r="A129" s="5"/>
      <c r="B129" s="17"/>
      <c r="C129" s="17"/>
      <c r="D129" s="17"/>
      <c r="E129" s="16"/>
      <c r="F129" s="18"/>
      <c r="G129" s="18"/>
      <c r="H129" s="18"/>
      <c r="I129" s="18"/>
      <c r="J129" s="18"/>
      <c r="K129" s="1"/>
      <c r="L129" s="5"/>
    </row>
    <row r="130" spans="1:12" ht="25.5" customHeight="1" thickBot="1">
      <c r="A130" s="81"/>
      <c r="B130" s="81" t="s">
        <v>490</v>
      </c>
      <c r="C130" s="10" t="s">
        <v>491</v>
      </c>
      <c r="D130" s="81" t="s">
        <v>255</v>
      </c>
      <c r="E130" s="10" t="s">
        <v>492</v>
      </c>
      <c r="F130" s="12" t="s">
        <v>296</v>
      </c>
      <c r="G130" s="12" t="s">
        <v>296</v>
      </c>
      <c r="H130" s="12" t="s">
        <v>296</v>
      </c>
      <c r="I130" s="12" t="s">
        <v>296</v>
      </c>
      <c r="J130" s="12" t="s">
        <v>296</v>
      </c>
      <c r="K130" s="1"/>
      <c r="L130" s="5"/>
    </row>
    <row r="131" spans="1:12" ht="25.5" customHeight="1" thickBot="1">
      <c r="A131" s="81"/>
      <c r="B131" s="81" t="s">
        <v>493</v>
      </c>
      <c r="C131" s="10"/>
      <c r="D131" s="81" t="s">
        <v>255</v>
      </c>
      <c r="E131" s="10" t="s">
        <v>494</v>
      </c>
      <c r="F131" s="12" t="s">
        <v>296</v>
      </c>
      <c r="G131" s="12" t="s">
        <v>296</v>
      </c>
      <c r="H131" s="12" t="s">
        <v>293</v>
      </c>
      <c r="I131" s="12" t="s">
        <v>296</v>
      </c>
      <c r="J131" s="12" t="s">
        <v>296</v>
      </c>
      <c r="K131" s="1"/>
      <c r="L131" s="5"/>
    </row>
    <row r="132" spans="1:12" ht="25.5" customHeight="1" thickBot="1">
      <c r="A132" s="81"/>
      <c r="B132" s="81" t="s">
        <v>495</v>
      </c>
      <c r="C132" s="10"/>
      <c r="D132" s="81" t="s">
        <v>255</v>
      </c>
      <c r="E132" s="10" t="s">
        <v>496</v>
      </c>
      <c r="F132" s="12" t="s">
        <v>296</v>
      </c>
      <c r="G132" s="12" t="s">
        <v>296</v>
      </c>
      <c r="H132" s="12" t="s">
        <v>293</v>
      </c>
      <c r="I132" s="12" t="s">
        <v>296</v>
      </c>
      <c r="J132" s="12" t="s">
        <v>296</v>
      </c>
      <c r="K132" s="1"/>
      <c r="L132" s="5"/>
    </row>
    <row r="133" spans="1:12" ht="25.5" customHeight="1" thickBot="1">
      <c r="A133" s="81"/>
      <c r="B133" s="81" t="s">
        <v>497</v>
      </c>
      <c r="C133" s="10"/>
      <c r="D133" s="81" t="s">
        <v>255</v>
      </c>
      <c r="E133" s="10" t="s">
        <v>498</v>
      </c>
      <c r="F133" s="12" t="s">
        <v>296</v>
      </c>
      <c r="G133" s="12" t="s">
        <v>296</v>
      </c>
      <c r="H133" s="12" t="s">
        <v>293</v>
      </c>
      <c r="I133" s="12" t="s">
        <v>265</v>
      </c>
      <c r="J133" s="12" t="s">
        <v>265</v>
      </c>
      <c r="K133" s="1"/>
      <c r="L133" s="5"/>
    </row>
    <row r="134" spans="1:12" ht="25.5" customHeight="1" thickBot="1">
      <c r="A134" s="81"/>
      <c r="B134" s="81" t="s">
        <v>499</v>
      </c>
      <c r="C134" s="10"/>
      <c r="D134" s="81" t="s">
        <v>255</v>
      </c>
      <c r="E134" s="10" t="s">
        <v>500</v>
      </c>
      <c r="F134" s="12" t="s">
        <v>296</v>
      </c>
      <c r="G134" s="12" t="s">
        <v>296</v>
      </c>
      <c r="H134" s="12" t="s">
        <v>293</v>
      </c>
      <c r="I134" s="12" t="s">
        <v>265</v>
      </c>
      <c r="J134" s="12" t="s">
        <v>296</v>
      </c>
      <c r="K134" s="1"/>
      <c r="L134" s="5"/>
    </row>
    <row r="135" spans="1:12" ht="25.5" customHeight="1" thickBot="1">
      <c r="A135" s="5"/>
      <c r="B135" s="17"/>
      <c r="C135" s="17"/>
      <c r="D135" s="17"/>
      <c r="E135" s="16"/>
      <c r="F135" s="18"/>
      <c r="G135" s="18"/>
      <c r="H135" s="18"/>
      <c r="I135" s="18"/>
      <c r="J135" s="18"/>
      <c r="K135" s="1"/>
      <c r="L135" s="5"/>
    </row>
    <row r="136" spans="1:12" ht="25.5" customHeight="1" thickBot="1">
      <c r="A136" s="81"/>
      <c r="B136" s="81" t="s">
        <v>501</v>
      </c>
      <c r="C136" s="10" t="s">
        <v>502</v>
      </c>
      <c r="D136" s="81" t="s">
        <v>255</v>
      </c>
      <c r="E136" s="10" t="s">
        <v>503</v>
      </c>
      <c r="F136" s="12" t="s">
        <v>293</v>
      </c>
      <c r="G136" s="12" t="s">
        <v>296</v>
      </c>
      <c r="H136" s="12" t="s">
        <v>296</v>
      </c>
      <c r="I136" s="12" t="s">
        <v>296</v>
      </c>
      <c r="J136" s="12" t="s">
        <v>293</v>
      </c>
      <c r="K136" s="1"/>
      <c r="L136" s="5"/>
    </row>
    <row r="137" spans="1:12" ht="25.5" customHeight="1" thickBot="1">
      <c r="A137" s="81"/>
      <c r="B137" s="81" t="s">
        <v>504</v>
      </c>
      <c r="C137" s="10"/>
      <c r="D137" s="81" t="s">
        <v>255</v>
      </c>
      <c r="E137" s="10" t="s">
        <v>505</v>
      </c>
      <c r="F137" s="12" t="s">
        <v>293</v>
      </c>
      <c r="G137" s="12" t="s">
        <v>296</v>
      </c>
      <c r="H137" s="12" t="s">
        <v>296</v>
      </c>
      <c r="I137" s="12" t="s">
        <v>265</v>
      </c>
      <c r="J137" s="12" t="s">
        <v>265</v>
      </c>
      <c r="K137" s="1"/>
      <c r="L137" s="5"/>
    </row>
    <row r="138" spans="1:12" ht="25.5" customHeight="1" thickBot="1">
      <c r="A138" s="81"/>
      <c r="B138" s="81" t="s">
        <v>506</v>
      </c>
      <c r="C138" s="10"/>
      <c r="D138" s="81" t="s">
        <v>255</v>
      </c>
      <c r="E138" s="10" t="s">
        <v>507</v>
      </c>
      <c r="F138" s="12" t="s">
        <v>296</v>
      </c>
      <c r="G138" s="12" t="s">
        <v>296</v>
      </c>
      <c r="H138" s="12" t="s">
        <v>296</v>
      </c>
      <c r="I138" s="12" t="s">
        <v>265</v>
      </c>
      <c r="J138" s="12" t="s">
        <v>265</v>
      </c>
      <c r="K138" s="1"/>
      <c r="L138" s="5"/>
    </row>
    <row r="139" spans="1:12" ht="25.5" customHeight="1" thickBot="1">
      <c r="A139" s="5"/>
      <c r="B139" s="17"/>
      <c r="C139" s="17"/>
      <c r="D139" s="17"/>
      <c r="E139" s="16"/>
      <c r="F139" s="18"/>
      <c r="G139" s="18"/>
      <c r="H139" s="18"/>
      <c r="I139" s="18"/>
      <c r="J139" s="18"/>
      <c r="K139" s="1"/>
      <c r="L139" s="5"/>
    </row>
    <row r="140" spans="1:12" ht="25.5" customHeight="1" thickBot="1">
      <c r="A140" s="81"/>
      <c r="B140" s="81" t="s">
        <v>508</v>
      </c>
      <c r="C140" s="10" t="s">
        <v>509</v>
      </c>
      <c r="D140" s="81" t="s">
        <v>255</v>
      </c>
      <c r="E140" s="10" t="s">
        <v>510</v>
      </c>
      <c r="F140" s="12" t="s">
        <v>296</v>
      </c>
      <c r="G140" s="12" t="s">
        <v>296</v>
      </c>
      <c r="H140" s="12" t="s">
        <v>296</v>
      </c>
      <c r="I140" s="12" t="s">
        <v>296</v>
      </c>
      <c r="J140" s="12" t="s">
        <v>296</v>
      </c>
      <c r="K140" s="1"/>
      <c r="L140" s="5"/>
    </row>
    <row r="141" spans="1:12" ht="25.5" customHeight="1" thickBot="1">
      <c r="A141" s="81"/>
      <c r="B141" s="81" t="s">
        <v>511</v>
      </c>
      <c r="C141" s="10"/>
      <c r="D141" s="81" t="s">
        <v>255</v>
      </c>
      <c r="E141" s="10" t="s">
        <v>512</v>
      </c>
      <c r="F141" s="12" t="s">
        <v>296</v>
      </c>
      <c r="G141" s="12" t="s">
        <v>296</v>
      </c>
      <c r="H141" s="12" t="s">
        <v>293</v>
      </c>
      <c r="I141" s="12" t="s">
        <v>296</v>
      </c>
      <c r="J141" s="12" t="s">
        <v>296</v>
      </c>
      <c r="K141" s="1"/>
      <c r="L141" s="5"/>
    </row>
    <row r="142" spans="1:12" ht="25.5" customHeight="1" thickBot="1">
      <c r="A142" s="5"/>
      <c r="B142" s="5"/>
      <c r="C142" s="5"/>
      <c r="D142" s="5"/>
      <c r="E142" s="5"/>
      <c r="F142" s="5"/>
      <c r="G142" s="5"/>
      <c r="H142" s="5"/>
      <c r="I142" s="5"/>
      <c r="J142" s="5"/>
      <c r="K142" s="1"/>
      <c r="L142" s="5"/>
    </row>
    <row r="143" spans="1:12" ht="15" customHeight="1" thickBot="1">
      <c r="A143" s="83">
        <v>11</v>
      </c>
      <c r="B143" s="15" t="s">
        <v>513</v>
      </c>
      <c r="C143" s="14"/>
      <c r="D143" s="79"/>
      <c r="E143" s="14"/>
      <c r="F143" s="14"/>
      <c r="G143" s="14"/>
      <c r="H143" s="14"/>
      <c r="I143" s="14"/>
      <c r="J143" s="14"/>
      <c r="K143" s="21"/>
      <c r="L143" s="5"/>
    </row>
    <row r="144" spans="1:12" ht="15" customHeight="1">
      <c r="A144" s="5"/>
      <c r="B144" s="5"/>
      <c r="C144" s="5"/>
      <c r="D144" s="5"/>
      <c r="E144" s="5"/>
      <c r="F144" s="5"/>
      <c r="G144" s="5"/>
      <c r="H144" s="5"/>
      <c r="I144" s="5"/>
      <c r="J144" s="5"/>
      <c r="K144" s="1"/>
      <c r="L144" s="5"/>
    </row>
    <row r="145" spans="1:12" ht="15" customHeight="1">
      <c r="A145" s="5"/>
      <c r="B145" s="5"/>
      <c r="C145" s="5"/>
      <c r="D145" s="5"/>
      <c r="E145" s="5"/>
      <c r="F145" s="5"/>
      <c r="G145" s="5"/>
      <c r="H145" s="5"/>
      <c r="I145" s="5"/>
      <c r="J145" s="5"/>
      <c r="K145" s="1"/>
      <c r="L145" s="5"/>
    </row>
    <row r="146" spans="1:12" ht="15" customHeight="1">
      <c r="A146" s="5"/>
      <c r="B146" s="5"/>
      <c r="C146" s="5"/>
      <c r="D146" s="5"/>
      <c r="E146" s="5"/>
      <c r="F146" s="5"/>
      <c r="G146" s="5"/>
      <c r="H146" s="5"/>
      <c r="I146" s="5"/>
      <c r="J146" s="5"/>
      <c r="K146" s="1"/>
      <c r="L146" s="5"/>
    </row>
  </sheetData>
  <mergeCells count="2">
    <mergeCell ref="F1:J1"/>
    <mergeCell ref="B2:C2"/>
  </mergeCells>
  <conditionalFormatting sqref="F9:J9">
    <cfRule type="cellIs" dxfId="117" priority="98" operator="equal">
      <formula>"N"</formula>
    </cfRule>
    <cfRule type="cellIs" dxfId="116" priority="101" operator="equal">
      <formula>"Not Operational"</formula>
    </cfRule>
    <cfRule type="cellIs" dxfId="115" priority="100" operator="equal">
      <formula>"Yes"</formula>
    </cfRule>
    <cfRule type="cellIs" dxfId="114" priority="99" operator="equal">
      <formula>"Not Relevant"</formula>
    </cfRule>
    <cfRule type="cellIs" dxfId="113" priority="97" operator="equal">
      <formula>"No"</formula>
    </cfRule>
    <cfRule type="cellIs" dxfId="112" priority="96" operator="equal">
      <formula>"Y"</formula>
    </cfRule>
  </conditionalFormatting>
  <conditionalFormatting sqref="F12:J12">
    <cfRule type="cellIs" dxfId="111" priority="91" operator="equal">
      <formula>"No"</formula>
    </cfRule>
    <cfRule type="cellIs" dxfId="110" priority="95" operator="equal">
      <formula>"Not Operational"</formula>
    </cfRule>
    <cfRule type="cellIs" dxfId="109" priority="93" operator="equal">
      <formula>"Not Relevant"</formula>
    </cfRule>
    <cfRule type="cellIs" dxfId="108" priority="92" operator="equal">
      <formula>"N"</formula>
    </cfRule>
    <cfRule type="cellIs" dxfId="107" priority="94" operator="equal">
      <formula>"Yes"</formula>
    </cfRule>
    <cfRule type="cellIs" dxfId="106" priority="90" operator="equal">
      <formula>"Y"</formula>
    </cfRule>
  </conditionalFormatting>
  <conditionalFormatting sqref="F15:J15">
    <cfRule type="cellIs" dxfId="105" priority="86" operator="equal">
      <formula>"N"</formula>
    </cfRule>
    <cfRule type="cellIs" dxfId="104" priority="85" operator="equal">
      <formula>"No"</formula>
    </cfRule>
    <cfRule type="cellIs" dxfId="103" priority="84" operator="equal">
      <formula>"Y"</formula>
    </cfRule>
    <cfRule type="cellIs" dxfId="102" priority="89" operator="equal">
      <formula>"Not Operational"</formula>
    </cfRule>
    <cfRule type="cellIs" dxfId="101" priority="88" operator="equal">
      <formula>"Yes"</formula>
    </cfRule>
    <cfRule type="cellIs" dxfId="100" priority="87" operator="equal">
      <formula>"Not Relevant"</formula>
    </cfRule>
  </conditionalFormatting>
  <conditionalFormatting sqref="F18:J25">
    <cfRule type="cellIs" dxfId="99" priority="80" operator="equal">
      <formula>"N"</formula>
    </cfRule>
    <cfRule type="cellIs" dxfId="98" priority="79" operator="equal">
      <formula>"No"</formula>
    </cfRule>
    <cfRule type="cellIs" dxfId="97" priority="78" operator="equal">
      <formula>"Y"</formula>
    </cfRule>
    <cfRule type="cellIs" dxfId="96" priority="81" operator="equal">
      <formula>"Not Relevant"</formula>
    </cfRule>
    <cfRule type="cellIs" dxfId="95" priority="83" operator="equal">
      <formula>"Not Operational"</formula>
    </cfRule>
    <cfRule type="cellIs" dxfId="94" priority="82" operator="equal">
      <formula>"Yes"</formula>
    </cfRule>
  </conditionalFormatting>
  <conditionalFormatting sqref="F27:J33">
    <cfRule type="cellIs" dxfId="93" priority="77" operator="equal">
      <formula>"Not Operational"</formula>
    </cfRule>
    <cfRule type="cellIs" dxfId="92" priority="76" operator="equal">
      <formula>"Yes"</formula>
    </cfRule>
    <cfRule type="cellIs" dxfId="91" priority="75" operator="equal">
      <formula>"Not Relevant"</formula>
    </cfRule>
    <cfRule type="cellIs" dxfId="90" priority="74" operator="equal">
      <formula>"N"</formula>
    </cfRule>
    <cfRule type="cellIs" dxfId="89" priority="73" operator="equal">
      <formula>"No"</formula>
    </cfRule>
    <cfRule type="cellIs" dxfId="88" priority="72" operator="equal">
      <formula>"Y"</formula>
    </cfRule>
  </conditionalFormatting>
  <conditionalFormatting sqref="F35:J41">
    <cfRule type="cellIs" dxfId="87" priority="71" operator="equal">
      <formula>"Not Operational"</formula>
    </cfRule>
    <cfRule type="cellIs" dxfId="86" priority="70" operator="equal">
      <formula>"Yes"</formula>
    </cfRule>
    <cfRule type="cellIs" dxfId="85" priority="69" operator="equal">
      <formula>"Not Relevant"</formula>
    </cfRule>
    <cfRule type="cellIs" dxfId="84" priority="68" operator="equal">
      <formula>"N"</formula>
    </cfRule>
    <cfRule type="cellIs" dxfId="83" priority="67" operator="equal">
      <formula>"No"</formula>
    </cfRule>
  </conditionalFormatting>
  <conditionalFormatting sqref="F35:J56">
    <cfRule type="cellIs" dxfId="82" priority="56" operator="equal">
      <formula>"Y"</formula>
    </cfRule>
  </conditionalFormatting>
  <conditionalFormatting sqref="F43:J47">
    <cfRule type="cellIs" dxfId="81" priority="66" operator="equal">
      <formula>"Not Operational"</formula>
    </cfRule>
    <cfRule type="cellIs" dxfId="80" priority="65" operator="equal">
      <formula>"Yes"</formula>
    </cfRule>
    <cfRule type="cellIs" dxfId="79" priority="64" operator="equal">
      <formula>"Not Relevant"</formula>
    </cfRule>
    <cfRule type="cellIs" dxfId="78" priority="63" operator="equal">
      <formula>"N"</formula>
    </cfRule>
    <cfRule type="cellIs" dxfId="77" priority="62" operator="equal">
      <formula>"No"</formula>
    </cfRule>
  </conditionalFormatting>
  <conditionalFormatting sqref="F49:J56">
    <cfRule type="cellIs" dxfId="76" priority="61" operator="equal">
      <formula>"Not Operational"</formula>
    </cfRule>
    <cfRule type="cellIs" dxfId="75" priority="60" operator="equal">
      <formula>"Yes"</formula>
    </cfRule>
    <cfRule type="cellIs" dxfId="74" priority="59" operator="equal">
      <formula>"Not Relevant"</formula>
    </cfRule>
    <cfRule type="cellIs" dxfId="73" priority="58" operator="equal">
      <formula>"N"</formula>
    </cfRule>
    <cfRule type="cellIs" dxfId="72" priority="57" operator="equal">
      <formula>"No"</formula>
    </cfRule>
  </conditionalFormatting>
  <conditionalFormatting sqref="F58:J65">
    <cfRule type="cellIs" dxfId="71" priority="105" operator="equal">
      <formula>"No"</formula>
    </cfRule>
    <cfRule type="cellIs" dxfId="70" priority="104" operator="equal">
      <formula>"Y"</formula>
    </cfRule>
    <cfRule type="cellIs" dxfId="69" priority="106" operator="equal">
      <formula>"N"</formula>
    </cfRule>
    <cfRule type="cellIs" dxfId="68" priority="107" operator="equal">
      <formula>"Not Relevant"</formula>
    </cfRule>
    <cfRule type="cellIs" dxfId="67" priority="108" operator="equal">
      <formula>"Yes"</formula>
    </cfRule>
    <cfRule type="cellIs" dxfId="66" priority="109" operator="equal">
      <formula>"Not Operational"</formula>
    </cfRule>
  </conditionalFormatting>
  <conditionalFormatting sqref="F67:J74">
    <cfRule type="cellIs" dxfId="65" priority="53" operator="equal">
      <formula>"Not Relevant"</formula>
    </cfRule>
    <cfRule type="cellIs" dxfId="64" priority="54" operator="equal">
      <formula>"Yes"</formula>
    </cfRule>
    <cfRule type="cellIs" dxfId="63" priority="55" operator="equal">
      <formula>"Not Operational"</formula>
    </cfRule>
    <cfRule type="cellIs" dxfId="62" priority="50" operator="equal">
      <formula>"Y"</formula>
    </cfRule>
    <cfRule type="cellIs" dxfId="61" priority="51" operator="equal">
      <formula>"No"</formula>
    </cfRule>
    <cfRule type="cellIs" dxfId="60" priority="52" operator="equal">
      <formula>"N"</formula>
    </cfRule>
  </conditionalFormatting>
  <conditionalFormatting sqref="F76:J78">
    <cfRule type="cellIs" dxfId="59" priority="46" operator="equal">
      <formula>"N"</formula>
    </cfRule>
    <cfRule type="cellIs" dxfId="58" priority="45" operator="equal">
      <formula>"No"</formula>
    </cfRule>
    <cfRule type="cellIs" dxfId="57" priority="44" operator="equal">
      <formula>"Y"</formula>
    </cfRule>
    <cfRule type="cellIs" dxfId="56" priority="47" operator="equal">
      <formula>"Not Relevant"</formula>
    </cfRule>
    <cfRule type="cellIs" dxfId="55" priority="49" operator="equal">
      <formula>"Not Operational"</formula>
    </cfRule>
    <cfRule type="cellIs" dxfId="54" priority="48" operator="equal">
      <formula>"Yes"</formula>
    </cfRule>
  </conditionalFormatting>
  <conditionalFormatting sqref="F81:J81">
    <cfRule type="cellIs" dxfId="53" priority="43" operator="equal">
      <formula>"Not Operational"</formula>
    </cfRule>
    <cfRule type="cellIs" dxfId="52" priority="42" operator="equal">
      <formula>"Yes"</formula>
    </cfRule>
    <cfRule type="cellIs" dxfId="51" priority="40" operator="equal">
      <formula>"N"</formula>
    </cfRule>
    <cfRule type="cellIs" dxfId="50" priority="39" operator="equal">
      <formula>"No"</formula>
    </cfRule>
    <cfRule type="cellIs" dxfId="49" priority="38" operator="equal">
      <formula>"Y"</formula>
    </cfRule>
    <cfRule type="cellIs" dxfId="48" priority="41" operator="equal">
      <formula>"Not Relevant"</formula>
    </cfRule>
  </conditionalFormatting>
  <conditionalFormatting sqref="F83:J85">
    <cfRule type="cellIs" dxfId="47" priority="37" operator="equal">
      <formula>"Not Operational"</formula>
    </cfRule>
    <cfRule type="cellIs" dxfId="46" priority="36" operator="equal">
      <formula>"Yes"</formula>
    </cfRule>
    <cfRule type="cellIs" dxfId="45" priority="35" operator="equal">
      <formula>"Not Relevant"</formula>
    </cfRule>
    <cfRule type="cellIs" dxfId="44" priority="34" operator="equal">
      <formula>"N"</formula>
    </cfRule>
    <cfRule type="cellIs" dxfId="43" priority="33" operator="equal">
      <formula>"No"</formula>
    </cfRule>
    <cfRule type="cellIs" dxfId="42" priority="32" operator="equal">
      <formula>"Y"</formula>
    </cfRule>
  </conditionalFormatting>
  <conditionalFormatting sqref="F87:J92">
    <cfRule type="cellIs" dxfId="41" priority="31" operator="equal">
      <formula>"Not Operational"</formula>
    </cfRule>
    <cfRule type="cellIs" dxfId="40" priority="30" operator="equal">
      <formula>"Yes"</formula>
    </cfRule>
    <cfRule type="cellIs" dxfId="39" priority="29" operator="equal">
      <formula>"Not Relevant"</formula>
    </cfRule>
    <cfRule type="cellIs" dxfId="38" priority="28" operator="equal">
      <formula>"N"</formula>
    </cfRule>
    <cfRule type="cellIs" dxfId="37" priority="26" operator="equal">
      <formula>"Y"</formula>
    </cfRule>
    <cfRule type="cellIs" dxfId="36" priority="27" operator="equal">
      <formula>"No"</formula>
    </cfRule>
  </conditionalFormatting>
  <conditionalFormatting sqref="F94:J94">
    <cfRule type="cellIs" dxfId="35" priority="22" operator="equal">
      <formula>"N"</formula>
    </cfRule>
    <cfRule type="cellIs" dxfId="34" priority="21" operator="equal">
      <formula>"No"</formula>
    </cfRule>
    <cfRule type="cellIs" dxfId="33" priority="20" operator="equal">
      <formula>"Y"</formula>
    </cfRule>
    <cfRule type="cellIs" dxfId="32" priority="25" operator="equal">
      <formula>"Not Operational"</formula>
    </cfRule>
    <cfRule type="cellIs" dxfId="31" priority="24" operator="equal">
      <formula>"Yes"</formula>
    </cfRule>
    <cfRule type="cellIs" dxfId="30" priority="23" operator="equal">
      <formula>"Not Relevant"</formula>
    </cfRule>
  </conditionalFormatting>
  <conditionalFormatting sqref="F96:J97">
    <cfRule type="cellIs" dxfId="29" priority="16" operator="equal">
      <formula>"N"</formula>
    </cfRule>
    <cfRule type="cellIs" dxfId="28" priority="15" operator="equal">
      <formula>"No"</formula>
    </cfRule>
    <cfRule type="cellIs" dxfId="27" priority="14" operator="equal">
      <formula>"Y"</formula>
    </cfRule>
    <cfRule type="cellIs" dxfId="26" priority="19" operator="equal">
      <formula>"Not Operational"</formula>
    </cfRule>
    <cfRule type="cellIs" dxfId="25" priority="18" operator="equal">
      <formula>"Yes"</formula>
    </cfRule>
    <cfRule type="cellIs" dxfId="24" priority="17" operator="equal">
      <formula>"Not Relevant"</formula>
    </cfRule>
  </conditionalFormatting>
  <conditionalFormatting sqref="F104:J112">
    <cfRule type="cellIs" dxfId="23" priority="13" operator="equal">
      <formula>"Y"</formula>
    </cfRule>
    <cfRule type="cellIs" dxfId="22" priority="12" operator="equal">
      <formula>"Not Operational"</formula>
    </cfRule>
    <cfRule type="cellIs" dxfId="21" priority="11" operator="equal">
      <formula>"Yes"</formula>
    </cfRule>
    <cfRule type="cellIs" dxfId="20" priority="9" operator="equal">
      <formula>"N"</formula>
    </cfRule>
    <cfRule type="cellIs" dxfId="19" priority="8" operator="equal">
      <formula>"No"</formula>
    </cfRule>
    <cfRule type="cellIs" dxfId="18" priority="10" operator="equal">
      <formula>"Not Relevant"</formula>
    </cfRule>
  </conditionalFormatting>
  <conditionalFormatting sqref="F115:J141">
    <cfRule type="cellIs" dxfId="17" priority="7" operator="equal">
      <formula>"Y"</formula>
    </cfRule>
    <cfRule type="cellIs" dxfId="16" priority="6" operator="equal">
      <formula>"Not Operational"</formula>
    </cfRule>
    <cfRule type="cellIs" dxfId="15" priority="5" operator="equal">
      <formula>"Yes"</formula>
    </cfRule>
    <cfRule type="cellIs" dxfId="14" priority="3" operator="equal">
      <formula>"N"</formula>
    </cfRule>
    <cfRule type="cellIs" dxfId="13" priority="2" operator="equal">
      <formula>"No"</formula>
    </cfRule>
    <cfRule type="cellIs" dxfId="12" priority="4" operator="equal">
      <formula>"Not Relevant"</formula>
    </cfRule>
  </conditionalFormatting>
  <conditionalFormatting sqref="K15">
    <cfRule type="cellIs" dxfId="11" priority="1" operator="equal">
      <formula>"The company meets all criteria for this metric"</formula>
    </cfRule>
  </conditionalFormatting>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BF8D6-2C4D-46F1-A2CE-ACE4D75C8C28}">
  <sheetPr>
    <tabColor rgb="FF00B0F0"/>
  </sheetPr>
  <dimension ref="A1:K90"/>
  <sheetViews>
    <sheetView workbookViewId="0">
      <selection activeCell="E89" sqref="E89"/>
    </sheetView>
  </sheetViews>
  <sheetFormatPr defaultColWidth="8.85546875" defaultRowHeight="15" customHeight="1"/>
  <cols>
    <col min="1" max="1" width="5.42578125" style="155" customWidth="1"/>
    <col min="2" max="2" width="18.42578125" style="155" customWidth="1"/>
    <col min="3" max="3" width="30.5703125" style="155" customWidth="1"/>
    <col min="4" max="4" width="13.140625" style="155" customWidth="1"/>
    <col min="5" max="9" width="17.42578125" style="155" customWidth="1"/>
    <col min="10" max="10" width="8.5703125" style="155" customWidth="1"/>
    <col min="11" max="16384" width="8.85546875" style="155"/>
  </cols>
  <sheetData>
    <row r="1" spans="1:11" ht="14.45">
      <c r="A1" s="176"/>
      <c r="B1" s="177" t="s">
        <v>514</v>
      </c>
      <c r="C1" s="178"/>
      <c r="D1" s="178"/>
      <c r="E1" s="178" t="s">
        <v>249</v>
      </c>
      <c r="F1" s="178" t="s">
        <v>250</v>
      </c>
      <c r="G1" s="178" t="s">
        <v>251</v>
      </c>
      <c r="H1" s="178" t="s">
        <v>28</v>
      </c>
      <c r="I1" s="179" t="s">
        <v>252</v>
      </c>
      <c r="J1" s="26"/>
      <c r="K1" s="26"/>
    </row>
    <row r="2" spans="1:11" ht="14.45">
      <c r="A2" s="176"/>
      <c r="B2" s="26"/>
      <c r="C2" s="26"/>
      <c r="D2" s="26"/>
      <c r="E2" s="26"/>
      <c r="F2" s="26"/>
      <c r="G2" s="26"/>
      <c r="H2" s="26"/>
      <c r="I2" s="212"/>
      <c r="J2" s="26"/>
      <c r="K2" s="26"/>
    </row>
    <row r="3" spans="1:11" ht="28.5" customHeight="1">
      <c r="A3" s="181">
        <v>1</v>
      </c>
      <c r="B3" s="182" t="s">
        <v>515</v>
      </c>
      <c r="C3" s="183" t="s">
        <v>516</v>
      </c>
      <c r="D3" s="184" t="s">
        <v>517</v>
      </c>
      <c r="E3" s="185" t="s">
        <v>518</v>
      </c>
      <c r="F3" s="186" t="s">
        <v>519</v>
      </c>
      <c r="G3" s="186" t="s">
        <v>519</v>
      </c>
      <c r="H3" s="186" t="s">
        <v>518</v>
      </c>
      <c r="I3" s="187" t="s">
        <v>519</v>
      </c>
      <c r="J3" s="180"/>
      <c r="K3" s="26"/>
    </row>
    <row r="4" spans="1:11" ht="17.45" customHeight="1">
      <c r="A4" s="181">
        <v>1.1000000000000001</v>
      </c>
      <c r="B4" s="188"/>
      <c r="C4" s="189" t="s">
        <v>31</v>
      </c>
      <c r="D4" s="190" t="s">
        <v>520</v>
      </c>
      <c r="E4" s="185" t="s">
        <v>518</v>
      </c>
      <c r="F4" s="186" t="s">
        <v>519</v>
      </c>
      <c r="G4" s="186" t="s">
        <v>519</v>
      </c>
      <c r="H4" s="186" t="s">
        <v>518</v>
      </c>
      <c r="I4" s="187" t="s">
        <v>519</v>
      </c>
      <c r="J4" s="26"/>
      <c r="K4" s="26"/>
    </row>
    <row r="5" spans="1:11" ht="17.45" customHeight="1">
      <c r="A5" s="181" t="str">
        <f t="shared" ref="A5" si="0">LEFT(C5,FIND(":",C5)-1)</f>
        <v>1.1.a</v>
      </c>
      <c r="B5" s="188"/>
      <c r="C5" s="191" t="s">
        <v>32</v>
      </c>
      <c r="D5" s="192" t="s">
        <v>521</v>
      </c>
      <c r="E5" s="185" t="s">
        <v>519</v>
      </c>
      <c r="F5" s="186" t="s">
        <v>519</v>
      </c>
      <c r="G5" s="186" t="s">
        <v>519</v>
      </c>
      <c r="H5" s="186" t="s">
        <v>519</v>
      </c>
      <c r="I5" s="187" t="s">
        <v>519</v>
      </c>
      <c r="J5" s="26"/>
      <c r="K5" s="26"/>
    </row>
    <row r="6" spans="1:11" ht="17.45" customHeight="1">
      <c r="A6" s="181" t="str">
        <f>LEFT(C6,FIND(":",C6)-1)</f>
        <v>1.1.b</v>
      </c>
      <c r="B6" s="188"/>
      <c r="C6" s="189" t="s">
        <v>33</v>
      </c>
      <c r="D6" s="192" t="s">
        <v>521</v>
      </c>
      <c r="E6" s="193" t="s">
        <v>522</v>
      </c>
      <c r="F6" s="194" t="s">
        <v>519</v>
      </c>
      <c r="G6" s="194" t="s">
        <v>519</v>
      </c>
      <c r="H6" s="194" t="s">
        <v>522</v>
      </c>
      <c r="I6" s="195" t="s">
        <v>519</v>
      </c>
      <c r="J6" s="26"/>
      <c r="K6" s="26"/>
    </row>
    <row r="7" spans="1:11" ht="31.5" customHeight="1">
      <c r="A7" s="181">
        <v>2</v>
      </c>
      <c r="B7" s="182" t="s">
        <v>523</v>
      </c>
      <c r="C7" s="183" t="s">
        <v>524</v>
      </c>
      <c r="D7" s="184" t="s">
        <v>517</v>
      </c>
      <c r="E7" s="196" t="s">
        <v>518</v>
      </c>
      <c r="F7" s="197" t="s">
        <v>519</v>
      </c>
      <c r="G7" s="197" t="s">
        <v>518</v>
      </c>
      <c r="H7" s="197" t="s">
        <v>518</v>
      </c>
      <c r="I7" s="198" t="s">
        <v>519</v>
      </c>
      <c r="J7" s="180"/>
      <c r="K7" s="26"/>
    </row>
    <row r="8" spans="1:11" ht="14.45">
      <c r="A8" s="181">
        <v>2.1</v>
      </c>
      <c r="B8" s="188"/>
      <c r="C8" s="191" t="s">
        <v>525</v>
      </c>
      <c r="D8" s="190" t="s">
        <v>520</v>
      </c>
      <c r="E8" s="199" t="s">
        <v>519</v>
      </c>
      <c r="F8" s="200" t="s">
        <v>519</v>
      </c>
      <c r="G8" s="200" t="s">
        <v>519</v>
      </c>
      <c r="H8" s="200" t="s">
        <v>519</v>
      </c>
      <c r="I8" s="201" t="s">
        <v>519</v>
      </c>
      <c r="J8" s="26"/>
      <c r="K8" s="26"/>
    </row>
    <row r="9" spans="1:11" ht="14.45">
      <c r="A9" s="181">
        <v>2.2000000000000002</v>
      </c>
      <c r="B9" s="188"/>
      <c r="C9" s="189" t="s">
        <v>526</v>
      </c>
      <c r="D9" s="190" t="s">
        <v>520</v>
      </c>
      <c r="E9" s="196" t="s">
        <v>519</v>
      </c>
      <c r="F9" s="197" t="s">
        <v>519</v>
      </c>
      <c r="G9" s="197" t="s">
        <v>519</v>
      </c>
      <c r="H9" s="197" t="s">
        <v>518</v>
      </c>
      <c r="I9" s="198" t="s">
        <v>519</v>
      </c>
      <c r="J9" s="26"/>
      <c r="K9" s="26"/>
    </row>
    <row r="10" spans="1:11" ht="14.45">
      <c r="A10" s="181" t="s">
        <v>527</v>
      </c>
      <c r="B10" s="188"/>
      <c r="C10" s="191" t="s">
        <v>528</v>
      </c>
      <c r="D10" s="192" t="s">
        <v>521</v>
      </c>
      <c r="E10" s="196" t="s">
        <v>519</v>
      </c>
      <c r="F10" s="197" t="s">
        <v>519</v>
      </c>
      <c r="G10" s="197" t="s">
        <v>519</v>
      </c>
      <c r="H10" s="197" t="s">
        <v>519</v>
      </c>
      <c r="I10" s="198" t="s">
        <v>519</v>
      </c>
      <c r="J10" s="26"/>
      <c r="K10" s="26"/>
    </row>
    <row r="11" spans="1:11" ht="14.45">
      <c r="A11" s="181" t="str">
        <f t="shared" ref="A11" si="1">LEFT(C11,FIND(":",C11)-1)</f>
        <v>2.2.b</v>
      </c>
      <c r="B11" s="188"/>
      <c r="C11" s="189" t="s">
        <v>529</v>
      </c>
      <c r="D11" s="192" t="s">
        <v>521</v>
      </c>
      <c r="E11" s="196" t="s">
        <v>519</v>
      </c>
      <c r="F11" s="197" t="s">
        <v>519</v>
      </c>
      <c r="G11" s="197" t="s">
        <v>519</v>
      </c>
      <c r="H11" s="197" t="s">
        <v>522</v>
      </c>
      <c r="I11" s="198" t="s">
        <v>519</v>
      </c>
      <c r="J11" s="26"/>
      <c r="K11" s="26"/>
    </row>
    <row r="12" spans="1:11" ht="14.45">
      <c r="A12" s="181">
        <v>2.2999999999999998</v>
      </c>
      <c r="B12" s="188"/>
      <c r="C12" s="191" t="s">
        <v>530</v>
      </c>
      <c r="D12" s="192" t="s">
        <v>521</v>
      </c>
      <c r="E12" s="196" t="s">
        <v>522</v>
      </c>
      <c r="F12" s="197" t="s">
        <v>519</v>
      </c>
      <c r="G12" s="197" t="s">
        <v>522</v>
      </c>
      <c r="H12" s="197" t="s">
        <v>522</v>
      </c>
      <c r="I12" s="198" t="s">
        <v>519</v>
      </c>
      <c r="J12" s="26"/>
      <c r="K12" s="26"/>
    </row>
    <row r="13" spans="1:11" ht="31.5" customHeight="1">
      <c r="A13" s="181">
        <v>3</v>
      </c>
      <c r="B13" s="182" t="s">
        <v>531</v>
      </c>
      <c r="C13" s="183" t="s">
        <v>532</v>
      </c>
      <c r="D13" s="184" t="s">
        <v>517</v>
      </c>
      <c r="E13" s="196" t="s">
        <v>518</v>
      </c>
      <c r="F13" s="196" t="s">
        <v>518</v>
      </c>
      <c r="G13" s="196" t="s">
        <v>518</v>
      </c>
      <c r="H13" s="196" t="s">
        <v>518</v>
      </c>
      <c r="I13" s="213" t="s">
        <v>518</v>
      </c>
      <c r="J13" s="180"/>
      <c r="K13" s="26"/>
    </row>
    <row r="14" spans="1:11" ht="14.45">
      <c r="A14" s="181">
        <v>3.1</v>
      </c>
      <c r="B14" s="188"/>
      <c r="C14" s="191" t="s">
        <v>533</v>
      </c>
      <c r="D14" s="190" t="s">
        <v>520</v>
      </c>
      <c r="E14" s="199" t="s">
        <v>519</v>
      </c>
      <c r="F14" s="199" t="s">
        <v>519</v>
      </c>
      <c r="G14" s="199" t="s">
        <v>519</v>
      </c>
      <c r="H14" s="199" t="s">
        <v>519</v>
      </c>
      <c r="I14" s="214" t="s">
        <v>519</v>
      </c>
      <c r="J14" s="26"/>
      <c r="K14" s="26"/>
    </row>
    <row r="15" spans="1:11" ht="14.45">
      <c r="A15" s="181">
        <v>3.2</v>
      </c>
      <c r="B15" s="188"/>
      <c r="C15" s="189" t="s">
        <v>534</v>
      </c>
      <c r="D15" s="190" t="s">
        <v>520</v>
      </c>
      <c r="E15" s="196" t="s">
        <v>518</v>
      </c>
      <c r="F15" s="197" t="s">
        <v>518</v>
      </c>
      <c r="G15" s="197" t="s">
        <v>519</v>
      </c>
      <c r="H15" s="197" t="s">
        <v>518</v>
      </c>
      <c r="I15" s="198" t="s">
        <v>518</v>
      </c>
      <c r="J15" s="26"/>
      <c r="K15" s="26"/>
    </row>
    <row r="16" spans="1:11" ht="14.45">
      <c r="A16" s="181" t="str">
        <f t="shared" ref="A16:A17" si="2">LEFT(C16,FIND(":",C16)-1)</f>
        <v>3.2.a</v>
      </c>
      <c r="B16" s="188"/>
      <c r="C16" s="191" t="s">
        <v>535</v>
      </c>
      <c r="D16" s="192" t="s">
        <v>521</v>
      </c>
      <c r="E16" s="199" t="s">
        <v>519</v>
      </c>
      <c r="F16" s="199" t="s">
        <v>519</v>
      </c>
      <c r="G16" s="199" t="s">
        <v>519</v>
      </c>
      <c r="H16" s="199" t="s">
        <v>519</v>
      </c>
      <c r="I16" s="214" t="s">
        <v>519</v>
      </c>
      <c r="J16" s="26"/>
      <c r="K16" s="26"/>
    </row>
    <row r="17" spans="1:11" ht="14.45">
      <c r="A17" s="181" t="str">
        <f t="shared" si="2"/>
        <v>3.2.b</v>
      </c>
      <c r="B17" s="188"/>
      <c r="C17" s="189" t="s">
        <v>536</v>
      </c>
      <c r="D17" s="192" t="s">
        <v>521</v>
      </c>
      <c r="E17" s="196" t="s">
        <v>522</v>
      </c>
      <c r="F17" s="197" t="s">
        <v>522</v>
      </c>
      <c r="G17" s="197" t="s">
        <v>519</v>
      </c>
      <c r="H17" s="197" t="s">
        <v>522</v>
      </c>
      <c r="I17" s="198" t="s">
        <v>522</v>
      </c>
      <c r="J17" s="26"/>
      <c r="K17" s="26"/>
    </row>
    <row r="18" spans="1:11" ht="14.45" customHeight="1">
      <c r="A18" s="181">
        <v>3.3</v>
      </c>
      <c r="B18" s="188"/>
      <c r="C18" s="191" t="s">
        <v>537</v>
      </c>
      <c r="D18" s="190" t="s">
        <v>520</v>
      </c>
      <c r="E18" s="196" t="s">
        <v>519</v>
      </c>
      <c r="F18" s="197" t="s">
        <v>519</v>
      </c>
      <c r="G18" s="197" t="s">
        <v>522</v>
      </c>
      <c r="H18" s="197" t="s">
        <v>522</v>
      </c>
      <c r="I18" s="198" t="s">
        <v>519</v>
      </c>
      <c r="J18" s="26"/>
      <c r="K18" s="26"/>
    </row>
    <row r="19" spans="1:11" ht="14.45">
      <c r="A19" s="181">
        <v>3.4</v>
      </c>
      <c r="B19" s="188"/>
      <c r="C19" s="189" t="s">
        <v>538</v>
      </c>
      <c r="D19" s="190" t="s">
        <v>520</v>
      </c>
      <c r="E19" s="199" t="s">
        <v>522</v>
      </c>
      <c r="F19" s="200" t="s">
        <v>522</v>
      </c>
      <c r="G19" s="200" t="s">
        <v>519</v>
      </c>
      <c r="H19" s="200" t="s">
        <v>522</v>
      </c>
      <c r="I19" s="201" t="s">
        <v>522</v>
      </c>
      <c r="J19" s="26"/>
      <c r="K19" s="26"/>
    </row>
    <row r="20" spans="1:11" ht="31.5" customHeight="1">
      <c r="A20" s="181">
        <v>4</v>
      </c>
      <c r="B20" s="182" t="s">
        <v>539</v>
      </c>
      <c r="C20" s="183" t="s">
        <v>540</v>
      </c>
      <c r="D20" s="184" t="s">
        <v>517</v>
      </c>
      <c r="E20" s="196" t="s">
        <v>518</v>
      </c>
      <c r="F20" s="196" t="s">
        <v>518</v>
      </c>
      <c r="G20" s="197" t="s">
        <v>519</v>
      </c>
      <c r="H20" s="196" t="s">
        <v>518</v>
      </c>
      <c r="I20" s="213" t="s">
        <v>518</v>
      </c>
      <c r="J20" s="180"/>
      <c r="K20" s="26"/>
    </row>
    <row r="21" spans="1:11" ht="14.45">
      <c r="A21" s="181">
        <v>4.0999999999999996</v>
      </c>
      <c r="B21" s="188"/>
      <c r="C21" s="191" t="s">
        <v>541</v>
      </c>
      <c r="D21" s="190" t="s">
        <v>520</v>
      </c>
      <c r="E21" s="199" t="s">
        <v>522</v>
      </c>
      <c r="F21" s="200" t="s">
        <v>522</v>
      </c>
      <c r="G21" s="200" t="s">
        <v>519</v>
      </c>
      <c r="H21" s="200" t="s">
        <v>519</v>
      </c>
      <c r="I21" s="201" t="s">
        <v>519</v>
      </c>
      <c r="J21" s="26"/>
      <c r="K21" s="26"/>
    </row>
    <row r="22" spans="1:11" ht="14.45">
      <c r="A22" s="181">
        <v>4.2</v>
      </c>
      <c r="B22" s="188"/>
      <c r="C22" s="189" t="s">
        <v>542</v>
      </c>
      <c r="D22" s="190" t="s">
        <v>520</v>
      </c>
      <c r="E22" s="196" t="s">
        <v>522</v>
      </c>
      <c r="F22" s="197" t="s">
        <v>522</v>
      </c>
      <c r="G22" s="197" t="s">
        <v>519</v>
      </c>
      <c r="H22" s="197" t="s">
        <v>518</v>
      </c>
      <c r="I22" s="198" t="s">
        <v>522</v>
      </c>
      <c r="J22" s="26"/>
      <c r="K22" s="26"/>
    </row>
    <row r="23" spans="1:11" ht="14.45">
      <c r="A23" s="181" t="str">
        <f t="shared" ref="A23:A24" si="3">LEFT(C23,FIND(":",C23)-1)</f>
        <v>4.2.a</v>
      </c>
      <c r="B23" s="188"/>
      <c r="C23" s="191" t="s">
        <v>543</v>
      </c>
      <c r="D23" s="192" t="s">
        <v>521</v>
      </c>
      <c r="E23" s="196" t="s">
        <v>522</v>
      </c>
      <c r="F23" s="197" t="s">
        <v>522</v>
      </c>
      <c r="G23" s="197" t="s">
        <v>519</v>
      </c>
      <c r="H23" s="197" t="s">
        <v>519</v>
      </c>
      <c r="I23" s="198" t="s">
        <v>522</v>
      </c>
      <c r="J23" s="26"/>
      <c r="K23" s="26"/>
    </row>
    <row r="24" spans="1:11" ht="14.45">
      <c r="A24" s="181" t="str">
        <f t="shared" si="3"/>
        <v>4.2.b</v>
      </c>
      <c r="B24" s="188"/>
      <c r="C24" s="189" t="s">
        <v>544</v>
      </c>
      <c r="D24" s="192" t="s">
        <v>521</v>
      </c>
      <c r="E24" s="196" t="s">
        <v>522</v>
      </c>
      <c r="F24" s="197" t="s">
        <v>522</v>
      </c>
      <c r="G24" s="197" t="s">
        <v>519</v>
      </c>
      <c r="H24" s="197" t="s">
        <v>522</v>
      </c>
      <c r="I24" s="198" t="s">
        <v>522</v>
      </c>
      <c r="J24" s="26"/>
      <c r="K24" s="26"/>
    </row>
    <row r="25" spans="1:11" ht="14.45">
      <c r="A25" s="181">
        <v>4.3</v>
      </c>
      <c r="B25" s="188"/>
      <c r="C25" s="191" t="s">
        <v>545</v>
      </c>
      <c r="D25" s="190" t="s">
        <v>520</v>
      </c>
      <c r="E25" s="196" t="s">
        <v>519</v>
      </c>
      <c r="F25" s="197" t="s">
        <v>519</v>
      </c>
      <c r="G25" s="197" t="s">
        <v>519</v>
      </c>
      <c r="H25" s="197" t="s">
        <v>522</v>
      </c>
      <c r="I25" s="198" t="s">
        <v>519</v>
      </c>
      <c r="J25" s="26"/>
      <c r="K25" s="26"/>
    </row>
    <row r="26" spans="1:11" ht="21" customHeight="1">
      <c r="A26" s="181">
        <v>5</v>
      </c>
      <c r="B26" s="182" t="s">
        <v>546</v>
      </c>
      <c r="C26" s="183" t="s">
        <v>547</v>
      </c>
      <c r="D26" s="184" t="s">
        <v>517</v>
      </c>
      <c r="E26" s="199" t="s">
        <v>518</v>
      </c>
      <c r="F26" s="199" t="s">
        <v>518</v>
      </c>
      <c r="G26" s="199" t="s">
        <v>518</v>
      </c>
      <c r="H26" s="199" t="s">
        <v>518</v>
      </c>
      <c r="I26" s="198" t="s">
        <v>519</v>
      </c>
      <c r="J26" s="180"/>
      <c r="K26" s="26"/>
    </row>
    <row r="27" spans="1:11" ht="14.45">
      <c r="A27" s="181">
        <v>5.0999999999999996</v>
      </c>
      <c r="B27" s="188"/>
      <c r="C27" s="191" t="s">
        <v>548</v>
      </c>
      <c r="D27" s="190" t="s">
        <v>520</v>
      </c>
      <c r="E27" s="199" t="s">
        <v>518</v>
      </c>
      <c r="F27" s="199" t="s">
        <v>518</v>
      </c>
      <c r="G27" s="199" t="s">
        <v>518</v>
      </c>
      <c r="H27" s="199" t="s">
        <v>518</v>
      </c>
      <c r="I27" s="201" t="s">
        <v>519</v>
      </c>
      <c r="J27" s="26"/>
      <c r="K27" s="26"/>
    </row>
    <row r="28" spans="1:11" ht="14.45">
      <c r="A28" s="181" t="str">
        <f t="shared" ref="A28:A34" si="4">LEFT(C28,FIND(":",C28)-1)</f>
        <v>5.1.a</v>
      </c>
      <c r="B28" s="188"/>
      <c r="C28" s="189" t="s">
        <v>549</v>
      </c>
      <c r="D28" s="192" t="s">
        <v>521</v>
      </c>
      <c r="E28" s="199" t="s">
        <v>519</v>
      </c>
      <c r="F28" s="199" t="s">
        <v>519</v>
      </c>
      <c r="G28" s="199" t="s">
        <v>519</v>
      </c>
      <c r="H28" s="199" t="s">
        <v>519</v>
      </c>
      <c r="I28" s="214" t="s">
        <v>519</v>
      </c>
      <c r="J28" s="26"/>
      <c r="K28" s="26"/>
    </row>
    <row r="29" spans="1:11" ht="14.45">
      <c r="A29" s="181" t="str">
        <f t="shared" si="4"/>
        <v>5.1.b</v>
      </c>
      <c r="B29" s="188"/>
      <c r="C29" s="191" t="s">
        <v>550</v>
      </c>
      <c r="D29" s="192" t="s">
        <v>521</v>
      </c>
      <c r="E29" s="196" t="s">
        <v>519</v>
      </c>
      <c r="F29" s="196" t="s">
        <v>519</v>
      </c>
      <c r="G29" s="196" t="s">
        <v>519</v>
      </c>
      <c r="H29" s="196" t="s">
        <v>519</v>
      </c>
      <c r="I29" s="213" t="s">
        <v>519</v>
      </c>
      <c r="J29" s="26"/>
      <c r="K29" s="26"/>
    </row>
    <row r="30" spans="1:11" ht="14.45">
      <c r="A30" s="181" t="str">
        <f t="shared" si="4"/>
        <v>5.1.c</v>
      </c>
      <c r="B30" s="188"/>
      <c r="C30" s="189" t="s">
        <v>551</v>
      </c>
      <c r="D30" s="192" t="s">
        <v>521</v>
      </c>
      <c r="E30" s="199" t="s">
        <v>522</v>
      </c>
      <c r="F30" s="200" t="s">
        <v>522</v>
      </c>
      <c r="G30" s="200" t="s">
        <v>519</v>
      </c>
      <c r="H30" s="200" t="s">
        <v>522</v>
      </c>
      <c r="I30" s="201" t="s">
        <v>519</v>
      </c>
      <c r="J30" s="26"/>
      <c r="K30" s="26"/>
    </row>
    <row r="31" spans="1:11" ht="14.45">
      <c r="A31" s="181" t="str">
        <f t="shared" si="4"/>
        <v>5.1.d</v>
      </c>
      <c r="B31" s="188"/>
      <c r="C31" s="191" t="s">
        <v>552</v>
      </c>
      <c r="D31" s="192" t="s">
        <v>521</v>
      </c>
      <c r="E31" s="196" t="s">
        <v>522</v>
      </c>
      <c r="F31" s="197" t="s">
        <v>522</v>
      </c>
      <c r="G31" s="197" t="s">
        <v>522</v>
      </c>
      <c r="H31" s="197" t="s">
        <v>519</v>
      </c>
      <c r="I31" s="198" t="s">
        <v>519</v>
      </c>
      <c r="J31" s="26"/>
      <c r="K31" s="26"/>
    </row>
    <row r="32" spans="1:11" ht="14.45">
      <c r="A32" s="181">
        <v>5.2</v>
      </c>
      <c r="B32" s="188"/>
      <c r="C32" s="191" t="s">
        <v>553</v>
      </c>
      <c r="D32" s="190" t="s">
        <v>520</v>
      </c>
      <c r="E32" s="199" t="s">
        <v>554</v>
      </c>
      <c r="F32" s="199" t="s">
        <v>554</v>
      </c>
      <c r="G32" s="199" t="s">
        <v>554</v>
      </c>
      <c r="H32" s="199" t="s">
        <v>554</v>
      </c>
      <c r="I32" s="214" t="s">
        <v>554</v>
      </c>
      <c r="J32" s="26"/>
      <c r="K32" s="26"/>
    </row>
    <row r="33" spans="1:11" ht="14.45">
      <c r="A33" s="181" t="str">
        <f t="shared" si="4"/>
        <v>5.2.a</v>
      </c>
      <c r="B33" s="188"/>
      <c r="C33" s="189" t="s">
        <v>555</v>
      </c>
      <c r="D33" s="192" t="s">
        <v>521</v>
      </c>
      <c r="E33" s="199" t="s">
        <v>554</v>
      </c>
      <c r="F33" s="199" t="s">
        <v>554</v>
      </c>
      <c r="G33" s="199" t="s">
        <v>554</v>
      </c>
      <c r="H33" s="199" t="s">
        <v>554</v>
      </c>
      <c r="I33" s="214" t="s">
        <v>554</v>
      </c>
      <c r="J33" s="26"/>
      <c r="K33" s="26"/>
    </row>
    <row r="34" spans="1:11" ht="14.45">
      <c r="A34" s="181" t="str">
        <f t="shared" si="4"/>
        <v>5.2.b</v>
      </c>
      <c r="B34" s="188"/>
      <c r="C34" s="191" t="s">
        <v>556</v>
      </c>
      <c r="D34" s="192" t="s">
        <v>521</v>
      </c>
      <c r="E34" s="199" t="s">
        <v>554</v>
      </c>
      <c r="F34" s="199" t="s">
        <v>554</v>
      </c>
      <c r="G34" s="199" t="s">
        <v>554</v>
      </c>
      <c r="H34" s="199" t="s">
        <v>554</v>
      </c>
      <c r="I34" s="214" t="s">
        <v>554</v>
      </c>
      <c r="J34" s="26"/>
      <c r="K34" s="26"/>
    </row>
    <row r="35" spans="1:11" ht="21" customHeight="1">
      <c r="A35" s="181">
        <v>6</v>
      </c>
      <c r="B35" s="182" t="s">
        <v>557</v>
      </c>
      <c r="C35" s="183" t="s">
        <v>558</v>
      </c>
      <c r="D35" s="184" t="s">
        <v>517</v>
      </c>
      <c r="E35" s="196" t="s">
        <v>522</v>
      </c>
      <c r="F35" s="200" t="s">
        <v>518</v>
      </c>
      <c r="G35" s="200" t="s">
        <v>518</v>
      </c>
      <c r="H35" s="200" t="s">
        <v>518</v>
      </c>
      <c r="I35" s="198" t="s">
        <v>522</v>
      </c>
      <c r="J35" s="180"/>
      <c r="K35" s="26"/>
    </row>
    <row r="36" spans="1:11" ht="14.45">
      <c r="A36" s="181">
        <v>6.1</v>
      </c>
      <c r="B36" s="188"/>
      <c r="C36" s="191" t="s">
        <v>126</v>
      </c>
      <c r="D36" s="190" t="s">
        <v>520</v>
      </c>
      <c r="E36" s="199" t="s">
        <v>522</v>
      </c>
      <c r="F36" s="200" t="s">
        <v>518</v>
      </c>
      <c r="G36" s="200" t="s">
        <v>518</v>
      </c>
      <c r="H36" s="200" t="s">
        <v>518</v>
      </c>
      <c r="I36" s="201" t="s">
        <v>522</v>
      </c>
      <c r="J36" s="26"/>
      <c r="K36" s="26"/>
    </row>
    <row r="37" spans="1:11" ht="14.45">
      <c r="A37" s="181" t="str">
        <f t="shared" ref="A37:A41" si="5">LEFT(C37,FIND(":",C37)-1)</f>
        <v>6.1.a</v>
      </c>
      <c r="B37" s="188"/>
      <c r="C37" s="189" t="s">
        <v>127</v>
      </c>
      <c r="D37" s="192" t="s">
        <v>521</v>
      </c>
      <c r="E37" s="199" t="s">
        <v>522</v>
      </c>
      <c r="F37" s="199" t="s">
        <v>522</v>
      </c>
      <c r="G37" s="199" t="s">
        <v>522</v>
      </c>
      <c r="H37" s="199" t="s">
        <v>522</v>
      </c>
      <c r="I37" s="214" t="s">
        <v>522</v>
      </c>
      <c r="J37" s="26"/>
      <c r="K37" s="26"/>
    </row>
    <row r="38" spans="1:11" ht="14.45">
      <c r="A38" s="181" t="str">
        <f t="shared" si="5"/>
        <v>6.1.b</v>
      </c>
      <c r="B38" s="188"/>
      <c r="C38" s="191" t="s">
        <v>128</v>
      </c>
      <c r="D38" s="192" t="s">
        <v>521</v>
      </c>
      <c r="E38" s="196" t="s">
        <v>522</v>
      </c>
      <c r="F38" s="197" t="s">
        <v>519</v>
      </c>
      <c r="G38" s="197" t="s">
        <v>519</v>
      </c>
      <c r="H38" s="197" t="s">
        <v>519</v>
      </c>
      <c r="I38" s="198" t="s">
        <v>522</v>
      </c>
      <c r="J38" s="26"/>
      <c r="K38" s="26"/>
    </row>
    <row r="39" spans="1:11" ht="14.45">
      <c r="A39" s="181">
        <v>6.2</v>
      </c>
      <c r="B39" s="188"/>
      <c r="C39" s="189" t="s">
        <v>131</v>
      </c>
      <c r="D39" s="190" t="s">
        <v>520</v>
      </c>
      <c r="E39" s="199" t="s">
        <v>554</v>
      </c>
      <c r="F39" s="199" t="s">
        <v>554</v>
      </c>
      <c r="G39" s="199" t="s">
        <v>554</v>
      </c>
      <c r="H39" s="199" t="s">
        <v>554</v>
      </c>
      <c r="I39" s="214" t="s">
        <v>554</v>
      </c>
      <c r="J39" s="26"/>
      <c r="K39" s="26"/>
    </row>
    <row r="40" spans="1:11" ht="14.45">
      <c r="A40" s="181" t="str">
        <f t="shared" si="5"/>
        <v>6.2.a</v>
      </c>
      <c r="B40" s="188"/>
      <c r="C40" s="191" t="s">
        <v>132</v>
      </c>
      <c r="D40" s="192" t="s">
        <v>521</v>
      </c>
      <c r="E40" s="199" t="s">
        <v>554</v>
      </c>
      <c r="F40" s="199" t="s">
        <v>554</v>
      </c>
      <c r="G40" s="199" t="s">
        <v>554</v>
      </c>
      <c r="H40" s="199" t="s">
        <v>554</v>
      </c>
      <c r="I40" s="214" t="s">
        <v>554</v>
      </c>
      <c r="J40" s="26"/>
      <c r="K40" s="26"/>
    </row>
    <row r="41" spans="1:11" ht="14.45">
      <c r="A41" s="181" t="str">
        <f t="shared" si="5"/>
        <v>6.2.b</v>
      </c>
      <c r="B41" s="188"/>
      <c r="C41" s="189" t="s">
        <v>133</v>
      </c>
      <c r="D41" s="192" t="s">
        <v>521</v>
      </c>
      <c r="E41" s="199" t="s">
        <v>554</v>
      </c>
      <c r="F41" s="199" t="s">
        <v>554</v>
      </c>
      <c r="G41" s="199" t="s">
        <v>554</v>
      </c>
      <c r="H41" s="199" t="s">
        <v>554</v>
      </c>
      <c r="I41" s="214" t="s">
        <v>554</v>
      </c>
      <c r="J41" s="26"/>
      <c r="K41" s="26"/>
    </row>
    <row r="42" spans="1:11" ht="21" customHeight="1">
      <c r="A42" s="181">
        <v>7</v>
      </c>
      <c r="B42" s="182" t="s">
        <v>559</v>
      </c>
      <c r="C42" s="183" t="s">
        <v>560</v>
      </c>
      <c r="D42" s="184" t="s">
        <v>517</v>
      </c>
      <c r="E42" s="199" t="s">
        <v>518</v>
      </c>
      <c r="F42" s="199" t="s">
        <v>518</v>
      </c>
      <c r="G42" s="199" t="s">
        <v>518</v>
      </c>
      <c r="H42" s="199" t="s">
        <v>518</v>
      </c>
      <c r="I42" s="214" t="s">
        <v>518</v>
      </c>
      <c r="J42" s="180"/>
      <c r="K42" s="26"/>
    </row>
    <row r="43" spans="1:11" ht="14.45">
      <c r="A43" s="181">
        <v>7.1</v>
      </c>
      <c r="B43" s="188"/>
      <c r="C43" s="191" t="s">
        <v>150</v>
      </c>
      <c r="D43" s="190" t="s">
        <v>520</v>
      </c>
      <c r="E43" s="199" t="s">
        <v>518</v>
      </c>
      <c r="F43" s="199" t="s">
        <v>518</v>
      </c>
      <c r="G43" s="200" t="s">
        <v>522</v>
      </c>
      <c r="H43" s="200" t="s">
        <v>522</v>
      </c>
      <c r="I43" s="201" t="s">
        <v>518</v>
      </c>
      <c r="J43" s="26"/>
      <c r="K43" s="26"/>
    </row>
    <row r="44" spans="1:11" ht="14.45">
      <c r="A44" s="181" t="str">
        <f t="shared" ref="A44:A49" si="6">LEFT(C44,FIND(":",C44)-1)</f>
        <v>7.1.a</v>
      </c>
      <c r="B44" s="188"/>
      <c r="C44" s="189" t="s">
        <v>152</v>
      </c>
      <c r="D44" s="192" t="s">
        <v>521</v>
      </c>
      <c r="E44" s="199" t="s">
        <v>519</v>
      </c>
      <c r="F44" s="200" t="s">
        <v>519</v>
      </c>
      <c r="G44" s="200" t="s">
        <v>522</v>
      </c>
      <c r="H44" s="200" t="s">
        <v>522</v>
      </c>
      <c r="I44" s="201" t="s">
        <v>519</v>
      </c>
      <c r="J44" s="26"/>
      <c r="K44" s="26"/>
    </row>
    <row r="45" spans="1:11" ht="14.45">
      <c r="A45" s="181" t="str">
        <f t="shared" si="6"/>
        <v>7.1.b</v>
      </c>
      <c r="B45" s="188"/>
      <c r="C45" s="191" t="s">
        <v>154</v>
      </c>
      <c r="D45" s="192" t="s">
        <v>521</v>
      </c>
      <c r="E45" s="196" t="s">
        <v>522</v>
      </c>
      <c r="F45" s="197" t="s">
        <v>519</v>
      </c>
      <c r="G45" s="197" t="s">
        <v>522</v>
      </c>
      <c r="H45" s="197" t="s">
        <v>522</v>
      </c>
      <c r="I45" s="198" t="s">
        <v>522</v>
      </c>
      <c r="J45" s="26"/>
      <c r="K45" s="26"/>
    </row>
    <row r="46" spans="1:11" ht="14.45">
      <c r="A46" s="181" t="str">
        <f t="shared" si="6"/>
        <v>7.1.c</v>
      </c>
      <c r="B46" s="188"/>
      <c r="C46" s="189" t="s">
        <v>156</v>
      </c>
      <c r="D46" s="192" t="s">
        <v>521</v>
      </c>
      <c r="E46" s="199" t="s">
        <v>522</v>
      </c>
      <c r="F46" s="199" t="s">
        <v>522</v>
      </c>
      <c r="G46" s="199" t="s">
        <v>522</v>
      </c>
      <c r="H46" s="199" t="s">
        <v>522</v>
      </c>
      <c r="I46" s="214" t="s">
        <v>522</v>
      </c>
      <c r="J46" s="26"/>
      <c r="K46" s="26"/>
    </row>
    <row r="47" spans="1:11" ht="14.45">
      <c r="A47" s="181">
        <v>7.2</v>
      </c>
      <c r="B47" s="188"/>
      <c r="C47" s="191" t="s">
        <v>157</v>
      </c>
      <c r="D47" s="190" t="s">
        <v>520</v>
      </c>
      <c r="E47" s="199" t="s">
        <v>518</v>
      </c>
      <c r="F47" s="199" t="s">
        <v>518</v>
      </c>
      <c r="G47" s="200" t="s">
        <v>519</v>
      </c>
      <c r="H47" s="199" t="s">
        <v>518</v>
      </c>
      <c r="I47" s="214" t="s">
        <v>518</v>
      </c>
      <c r="J47" s="26"/>
      <c r="K47" s="26"/>
    </row>
    <row r="48" spans="1:11" ht="14.45">
      <c r="A48" s="181" t="str">
        <f t="shared" si="6"/>
        <v>7.2.a</v>
      </c>
      <c r="B48" s="188"/>
      <c r="C48" s="189" t="s">
        <v>159</v>
      </c>
      <c r="D48" s="192" t="s">
        <v>521</v>
      </c>
      <c r="E48" s="199" t="s">
        <v>522</v>
      </c>
      <c r="F48" s="200" t="s">
        <v>522</v>
      </c>
      <c r="G48" s="200" t="s">
        <v>519</v>
      </c>
      <c r="H48" s="200" t="s">
        <v>522</v>
      </c>
      <c r="I48" s="201" t="s">
        <v>522</v>
      </c>
      <c r="J48" s="26"/>
      <c r="K48" s="26"/>
    </row>
    <row r="49" spans="1:11" ht="14.45">
      <c r="A49" s="181" t="str">
        <f t="shared" si="6"/>
        <v>7.2.b</v>
      </c>
      <c r="B49" s="188"/>
      <c r="C49" s="191" t="s">
        <v>161</v>
      </c>
      <c r="D49" s="192" t="s">
        <v>521</v>
      </c>
      <c r="E49" s="196" t="s">
        <v>519</v>
      </c>
      <c r="F49" s="196" t="s">
        <v>519</v>
      </c>
      <c r="G49" s="196" t="s">
        <v>519</v>
      </c>
      <c r="H49" s="196" t="s">
        <v>519</v>
      </c>
      <c r="I49" s="213" t="s">
        <v>519</v>
      </c>
      <c r="J49" s="26"/>
      <c r="K49" s="26"/>
    </row>
    <row r="50" spans="1:11" ht="21" customHeight="1">
      <c r="A50" s="181">
        <v>8</v>
      </c>
      <c r="B50" s="182" t="s">
        <v>561</v>
      </c>
      <c r="C50" s="183" t="s">
        <v>562</v>
      </c>
      <c r="D50" s="184" t="s">
        <v>517</v>
      </c>
      <c r="E50" s="196" t="s">
        <v>518</v>
      </c>
      <c r="F50" s="196" t="s">
        <v>518</v>
      </c>
      <c r="G50" s="196" t="s">
        <v>518</v>
      </c>
      <c r="H50" s="196" t="s">
        <v>518</v>
      </c>
      <c r="I50" s="213" t="s">
        <v>518</v>
      </c>
      <c r="J50" s="180"/>
      <c r="K50" s="26"/>
    </row>
    <row r="51" spans="1:11" ht="14.45">
      <c r="A51" s="181">
        <v>8.1</v>
      </c>
      <c r="B51" s="188"/>
      <c r="C51" s="191" t="s">
        <v>162</v>
      </c>
      <c r="D51" s="190" t="s">
        <v>520</v>
      </c>
      <c r="E51" s="199" t="s">
        <v>518</v>
      </c>
      <c r="F51" s="199" t="s">
        <v>518</v>
      </c>
      <c r="G51" s="200" t="s">
        <v>519</v>
      </c>
      <c r="H51" s="200" t="s">
        <v>519</v>
      </c>
      <c r="I51" s="214" t="s">
        <v>518</v>
      </c>
      <c r="J51" s="26"/>
      <c r="K51" s="26"/>
    </row>
    <row r="52" spans="1:11" ht="14.45">
      <c r="A52" s="181" t="str">
        <f t="shared" ref="A52:A59" si="7">LEFT(C52,FIND(":",C52)-1)</f>
        <v>8.1.a</v>
      </c>
      <c r="B52" s="188"/>
      <c r="C52" s="189" t="s">
        <v>163</v>
      </c>
      <c r="D52" s="192" t="s">
        <v>521</v>
      </c>
      <c r="E52" s="199" t="s">
        <v>519</v>
      </c>
      <c r="F52" s="199" t="s">
        <v>519</v>
      </c>
      <c r="G52" s="199" t="s">
        <v>519</v>
      </c>
      <c r="H52" s="199" t="s">
        <v>519</v>
      </c>
      <c r="I52" s="214" t="s">
        <v>519</v>
      </c>
      <c r="J52" s="26"/>
      <c r="K52" s="26"/>
    </row>
    <row r="53" spans="1:11" ht="14.45">
      <c r="A53" s="181" t="str">
        <f t="shared" si="7"/>
        <v>8.1.b</v>
      </c>
      <c r="B53" s="188"/>
      <c r="C53" s="191" t="s">
        <v>164</v>
      </c>
      <c r="D53" s="192" t="s">
        <v>521</v>
      </c>
      <c r="E53" s="196" t="s">
        <v>522</v>
      </c>
      <c r="F53" s="197" t="s">
        <v>522</v>
      </c>
      <c r="G53" s="197" t="s">
        <v>519</v>
      </c>
      <c r="H53" s="197" t="s">
        <v>519</v>
      </c>
      <c r="I53" s="198" t="s">
        <v>522</v>
      </c>
      <c r="J53" s="26"/>
      <c r="K53" s="26"/>
    </row>
    <row r="54" spans="1:11" ht="14.45">
      <c r="A54" s="181">
        <v>8.1999999999999993</v>
      </c>
      <c r="B54" s="188"/>
      <c r="C54" s="189" t="s">
        <v>165</v>
      </c>
      <c r="D54" s="190" t="s">
        <v>520</v>
      </c>
      <c r="E54" s="199" t="s">
        <v>518</v>
      </c>
      <c r="F54" s="200" t="s">
        <v>519</v>
      </c>
      <c r="G54" s="200" t="s">
        <v>519</v>
      </c>
      <c r="H54" s="200" t="s">
        <v>518</v>
      </c>
      <c r="I54" s="201" t="s">
        <v>519</v>
      </c>
      <c r="J54" s="26"/>
      <c r="K54" s="26"/>
    </row>
    <row r="55" spans="1:11" ht="14.45">
      <c r="A55" s="181" t="str">
        <f t="shared" si="7"/>
        <v>8.2.a</v>
      </c>
      <c r="B55" s="188"/>
      <c r="C55" s="191" t="s">
        <v>166</v>
      </c>
      <c r="D55" s="192" t="s">
        <v>521</v>
      </c>
      <c r="E55" s="199" t="s">
        <v>519</v>
      </c>
      <c r="F55" s="199" t="s">
        <v>519</v>
      </c>
      <c r="G55" s="199" t="s">
        <v>519</v>
      </c>
      <c r="H55" s="199" t="s">
        <v>519</v>
      </c>
      <c r="I55" s="214" t="s">
        <v>519</v>
      </c>
      <c r="J55" s="26"/>
      <c r="K55" s="26"/>
    </row>
    <row r="56" spans="1:11" ht="14.45">
      <c r="A56" s="181" t="str">
        <f t="shared" si="7"/>
        <v>8.2.b</v>
      </c>
      <c r="B56" s="188"/>
      <c r="C56" s="189" t="s">
        <v>167</v>
      </c>
      <c r="D56" s="192" t="s">
        <v>521</v>
      </c>
      <c r="E56" s="196" t="s">
        <v>522</v>
      </c>
      <c r="F56" s="197" t="s">
        <v>519</v>
      </c>
      <c r="G56" s="197" t="s">
        <v>519</v>
      </c>
      <c r="H56" s="197" t="s">
        <v>522</v>
      </c>
      <c r="I56" s="198" t="s">
        <v>519</v>
      </c>
      <c r="J56" s="26"/>
      <c r="K56" s="26"/>
    </row>
    <row r="57" spans="1:11" ht="14.45">
      <c r="A57" s="181">
        <v>8.3000000000000007</v>
      </c>
      <c r="B57" s="188"/>
      <c r="C57" s="191" t="s">
        <v>168</v>
      </c>
      <c r="D57" s="190" t="s">
        <v>520</v>
      </c>
      <c r="E57" s="199" t="s">
        <v>518</v>
      </c>
      <c r="F57" s="200" t="s">
        <v>519</v>
      </c>
      <c r="G57" s="200" t="s">
        <v>522</v>
      </c>
      <c r="H57" s="200" t="s">
        <v>518</v>
      </c>
      <c r="I57" s="201" t="s">
        <v>519</v>
      </c>
      <c r="J57" s="26"/>
      <c r="K57" s="26"/>
    </row>
    <row r="58" spans="1:11" ht="14.45">
      <c r="A58" s="181" t="str">
        <f t="shared" si="7"/>
        <v>8.3.a</v>
      </c>
      <c r="B58" s="188"/>
      <c r="C58" s="191" t="s">
        <v>169</v>
      </c>
      <c r="D58" s="192" t="s">
        <v>521</v>
      </c>
      <c r="E58" s="199" t="s">
        <v>519</v>
      </c>
      <c r="F58" s="200" t="s">
        <v>519</v>
      </c>
      <c r="G58" s="200" t="s">
        <v>522</v>
      </c>
      <c r="H58" s="200" t="s">
        <v>519</v>
      </c>
      <c r="I58" s="201" t="s">
        <v>519</v>
      </c>
      <c r="J58" s="26"/>
      <c r="K58" s="26"/>
    </row>
    <row r="59" spans="1:11" ht="14.45">
      <c r="A59" s="181" t="str">
        <f t="shared" si="7"/>
        <v>8.3.b</v>
      </c>
      <c r="B59" s="188"/>
      <c r="C59" s="189" t="s">
        <v>170</v>
      </c>
      <c r="D59" s="192" t="s">
        <v>521</v>
      </c>
      <c r="E59" s="196" t="s">
        <v>522</v>
      </c>
      <c r="F59" s="197" t="s">
        <v>519</v>
      </c>
      <c r="G59" s="197" t="s">
        <v>522</v>
      </c>
      <c r="H59" s="197" t="s">
        <v>522</v>
      </c>
      <c r="I59" s="198" t="s">
        <v>519</v>
      </c>
      <c r="J59" s="26"/>
      <c r="K59" s="26"/>
    </row>
    <row r="60" spans="1:11" ht="23.45" customHeight="1">
      <c r="A60" s="181">
        <v>9</v>
      </c>
      <c r="B60" s="182" t="s">
        <v>563</v>
      </c>
      <c r="C60" s="183" t="s">
        <v>564</v>
      </c>
      <c r="D60" s="184" t="s">
        <v>517</v>
      </c>
      <c r="E60" s="196" t="s">
        <v>518</v>
      </c>
      <c r="F60" s="197" t="s">
        <v>518</v>
      </c>
      <c r="G60" s="197" t="s">
        <v>522</v>
      </c>
      <c r="H60" s="197" t="s">
        <v>522</v>
      </c>
      <c r="I60" s="198" t="s">
        <v>522</v>
      </c>
      <c r="J60" s="180"/>
      <c r="K60" s="26"/>
    </row>
    <row r="61" spans="1:11" ht="14.45">
      <c r="A61" s="181">
        <v>9.1</v>
      </c>
      <c r="B61" s="188"/>
      <c r="C61" s="191" t="s">
        <v>171</v>
      </c>
      <c r="D61" s="190" t="s">
        <v>520</v>
      </c>
      <c r="E61" s="199" t="s">
        <v>518</v>
      </c>
      <c r="F61" s="200" t="s">
        <v>518</v>
      </c>
      <c r="G61" s="200" t="s">
        <v>522</v>
      </c>
      <c r="H61" s="200" t="s">
        <v>522</v>
      </c>
      <c r="I61" s="201" t="s">
        <v>522</v>
      </c>
      <c r="J61" s="26"/>
      <c r="K61" s="26"/>
    </row>
    <row r="62" spans="1:11" ht="14.45">
      <c r="A62" s="181" t="str">
        <f t="shared" ref="A62:A68" si="8">LEFT(C62,FIND(":",C62)-1)</f>
        <v>9.1.a</v>
      </c>
      <c r="B62" s="188"/>
      <c r="C62" s="189" t="s">
        <v>172</v>
      </c>
      <c r="D62" s="192" t="s">
        <v>521</v>
      </c>
      <c r="E62" s="199" t="s">
        <v>522</v>
      </c>
      <c r="F62" s="199" t="s">
        <v>522</v>
      </c>
      <c r="G62" s="199" t="s">
        <v>522</v>
      </c>
      <c r="H62" s="199" t="s">
        <v>522</v>
      </c>
      <c r="I62" s="214" t="s">
        <v>522</v>
      </c>
      <c r="J62" s="26"/>
      <c r="K62" s="26"/>
    </row>
    <row r="63" spans="1:11" ht="14.45">
      <c r="A63" s="181" t="str">
        <f t="shared" si="8"/>
        <v>9.1.b</v>
      </c>
      <c r="B63" s="188"/>
      <c r="C63" s="191" t="s">
        <v>173</v>
      </c>
      <c r="D63" s="192" t="s">
        <v>521</v>
      </c>
      <c r="E63" s="196" t="s">
        <v>519</v>
      </c>
      <c r="F63" s="197" t="s">
        <v>522</v>
      </c>
      <c r="G63" s="197" t="s">
        <v>522</v>
      </c>
      <c r="H63" s="197" t="s">
        <v>522</v>
      </c>
      <c r="I63" s="198" t="s">
        <v>522</v>
      </c>
      <c r="J63" s="26"/>
      <c r="K63" s="26"/>
    </row>
    <row r="64" spans="1:11" ht="14.45">
      <c r="A64" s="181" t="str">
        <f t="shared" si="8"/>
        <v>9.1.c</v>
      </c>
      <c r="B64" s="188"/>
      <c r="C64" s="189" t="s">
        <v>174</v>
      </c>
      <c r="D64" s="192" t="s">
        <v>521</v>
      </c>
      <c r="E64" s="199" t="s">
        <v>522</v>
      </c>
      <c r="F64" s="200" t="s">
        <v>519</v>
      </c>
      <c r="G64" s="200" t="s">
        <v>522</v>
      </c>
      <c r="H64" s="200" t="s">
        <v>522</v>
      </c>
      <c r="I64" s="201" t="s">
        <v>522</v>
      </c>
      <c r="J64" s="26"/>
      <c r="K64" s="26"/>
    </row>
    <row r="65" spans="1:11" ht="14.45">
      <c r="A65" s="181">
        <v>9.1999999999999993</v>
      </c>
      <c r="B65" s="188"/>
      <c r="C65" s="191" t="s">
        <v>178</v>
      </c>
      <c r="D65" s="190" t="s">
        <v>520</v>
      </c>
      <c r="E65" s="199" t="s">
        <v>522</v>
      </c>
      <c r="F65" s="199" t="s">
        <v>522</v>
      </c>
      <c r="G65" s="199" t="s">
        <v>522</v>
      </c>
      <c r="H65" s="199" t="s">
        <v>522</v>
      </c>
      <c r="I65" s="214" t="s">
        <v>522</v>
      </c>
      <c r="J65" s="26"/>
      <c r="K65" s="26"/>
    </row>
    <row r="66" spans="1:11" ht="14.45">
      <c r="A66" s="181" t="str">
        <f t="shared" si="8"/>
        <v>9.2.a</v>
      </c>
      <c r="B66" s="188"/>
      <c r="C66" s="189" t="s">
        <v>179</v>
      </c>
      <c r="D66" s="192" t="s">
        <v>521</v>
      </c>
      <c r="E66" s="199" t="s">
        <v>522</v>
      </c>
      <c r="F66" s="199" t="s">
        <v>522</v>
      </c>
      <c r="G66" s="199" t="s">
        <v>522</v>
      </c>
      <c r="H66" s="199" t="s">
        <v>522</v>
      </c>
      <c r="I66" s="214" t="s">
        <v>522</v>
      </c>
      <c r="J66" s="26"/>
      <c r="K66" s="26"/>
    </row>
    <row r="67" spans="1:11" ht="14.45">
      <c r="A67" s="181" t="str">
        <f t="shared" si="8"/>
        <v>9.2.b</v>
      </c>
      <c r="B67" s="188"/>
      <c r="C67" s="191" t="s">
        <v>180</v>
      </c>
      <c r="D67" s="192" t="s">
        <v>521</v>
      </c>
      <c r="E67" s="199" t="s">
        <v>522</v>
      </c>
      <c r="F67" s="199" t="s">
        <v>522</v>
      </c>
      <c r="G67" s="199" t="s">
        <v>522</v>
      </c>
      <c r="H67" s="199" t="s">
        <v>522</v>
      </c>
      <c r="I67" s="214" t="s">
        <v>522</v>
      </c>
      <c r="J67" s="26"/>
      <c r="K67" s="26"/>
    </row>
    <row r="68" spans="1:11" ht="14.45">
      <c r="A68" s="181" t="str">
        <f t="shared" si="8"/>
        <v>9.2.c</v>
      </c>
      <c r="B68" s="188"/>
      <c r="C68" s="191" t="s">
        <v>181</v>
      </c>
      <c r="D68" s="192" t="s">
        <v>521</v>
      </c>
      <c r="E68" s="199" t="s">
        <v>522</v>
      </c>
      <c r="F68" s="199" t="s">
        <v>522</v>
      </c>
      <c r="G68" s="199" t="s">
        <v>522</v>
      </c>
      <c r="H68" s="199" t="s">
        <v>522</v>
      </c>
      <c r="I68" s="214" t="s">
        <v>522</v>
      </c>
      <c r="J68" s="26"/>
      <c r="K68" s="26"/>
    </row>
    <row r="69" spans="1:11" ht="21" customHeight="1">
      <c r="A69" s="181">
        <v>10</v>
      </c>
      <c r="B69" s="182" t="s">
        <v>565</v>
      </c>
      <c r="C69" s="183" t="s">
        <v>566</v>
      </c>
      <c r="D69" s="184" t="s">
        <v>517</v>
      </c>
      <c r="E69" s="196" t="s">
        <v>519</v>
      </c>
      <c r="F69" s="196" t="s">
        <v>519</v>
      </c>
      <c r="G69" s="196" t="s">
        <v>519</v>
      </c>
      <c r="H69" s="196" t="s">
        <v>519</v>
      </c>
      <c r="I69" s="213" t="s">
        <v>519</v>
      </c>
      <c r="J69" s="180"/>
      <c r="K69" s="26"/>
    </row>
    <row r="70" spans="1:11" ht="14.45">
      <c r="A70" s="181">
        <v>10.1</v>
      </c>
      <c r="B70" s="188"/>
      <c r="C70" s="191" t="s">
        <v>189</v>
      </c>
      <c r="D70" s="190" t="s">
        <v>520</v>
      </c>
      <c r="E70" s="196" t="s">
        <v>519</v>
      </c>
      <c r="F70" s="196" t="s">
        <v>519</v>
      </c>
      <c r="G70" s="196" t="s">
        <v>519</v>
      </c>
      <c r="H70" s="196" t="s">
        <v>519</v>
      </c>
      <c r="I70" s="213" t="s">
        <v>519</v>
      </c>
      <c r="J70" s="26"/>
      <c r="K70" s="26"/>
    </row>
    <row r="71" spans="1:11" ht="14.45">
      <c r="A71" s="181" t="str">
        <f t="shared" ref="A71:A75" si="9">LEFT(C71,FIND(":",C71)-1)</f>
        <v>10.1.a</v>
      </c>
      <c r="B71" s="188"/>
      <c r="C71" s="189" t="s">
        <v>191</v>
      </c>
      <c r="D71" s="192" t="s">
        <v>521</v>
      </c>
      <c r="E71" s="196" t="s">
        <v>519</v>
      </c>
      <c r="F71" s="196" t="s">
        <v>519</v>
      </c>
      <c r="G71" s="196" t="s">
        <v>519</v>
      </c>
      <c r="H71" s="196" t="s">
        <v>519</v>
      </c>
      <c r="I71" s="213" t="s">
        <v>519</v>
      </c>
      <c r="J71" s="26"/>
      <c r="K71" s="26"/>
    </row>
    <row r="72" spans="1:11" ht="14.45">
      <c r="A72" s="181" t="str">
        <f t="shared" si="9"/>
        <v>10.1.b</v>
      </c>
      <c r="B72" s="188"/>
      <c r="C72" s="191" t="s">
        <v>193</v>
      </c>
      <c r="D72" s="192" t="s">
        <v>521</v>
      </c>
      <c r="E72" s="196" t="s">
        <v>519</v>
      </c>
      <c r="F72" s="196" t="s">
        <v>519</v>
      </c>
      <c r="G72" s="196" t="s">
        <v>519</v>
      </c>
      <c r="H72" s="196" t="s">
        <v>519</v>
      </c>
      <c r="I72" s="213" t="s">
        <v>519</v>
      </c>
      <c r="J72" s="26"/>
      <c r="K72" s="26"/>
    </row>
    <row r="73" spans="1:11" ht="14.45">
      <c r="A73" s="181" t="str">
        <f t="shared" si="9"/>
        <v>10.2</v>
      </c>
      <c r="B73" s="188"/>
      <c r="C73" s="189" t="s">
        <v>195</v>
      </c>
      <c r="D73" s="190" t="s">
        <v>520</v>
      </c>
      <c r="E73" s="196" t="s">
        <v>519</v>
      </c>
      <c r="F73" s="196" t="s">
        <v>519</v>
      </c>
      <c r="G73" s="196" t="s">
        <v>519</v>
      </c>
      <c r="H73" s="196" t="s">
        <v>519</v>
      </c>
      <c r="I73" s="213" t="s">
        <v>519</v>
      </c>
      <c r="J73" s="26"/>
      <c r="K73" s="26"/>
    </row>
    <row r="74" spans="1:11" ht="14.45">
      <c r="A74" s="181" t="str">
        <f t="shared" si="9"/>
        <v>10.2.a</v>
      </c>
      <c r="B74" s="188"/>
      <c r="C74" s="191" t="s">
        <v>197</v>
      </c>
      <c r="D74" s="192" t="s">
        <v>521</v>
      </c>
      <c r="E74" s="196" t="s">
        <v>519</v>
      </c>
      <c r="F74" s="196" t="s">
        <v>519</v>
      </c>
      <c r="G74" s="196" t="s">
        <v>519</v>
      </c>
      <c r="H74" s="196" t="s">
        <v>519</v>
      </c>
      <c r="I74" s="213" t="s">
        <v>519</v>
      </c>
      <c r="J74" s="26"/>
      <c r="K74" s="26"/>
    </row>
    <row r="75" spans="1:11" ht="14.45">
      <c r="A75" s="181" t="str">
        <f t="shared" si="9"/>
        <v>10.2.b</v>
      </c>
      <c r="B75" s="188"/>
      <c r="C75" s="189" t="s">
        <v>199</v>
      </c>
      <c r="D75" s="192" t="s">
        <v>521</v>
      </c>
      <c r="E75" s="196" t="s">
        <v>519</v>
      </c>
      <c r="F75" s="196" t="s">
        <v>519</v>
      </c>
      <c r="G75" s="196" t="s">
        <v>519</v>
      </c>
      <c r="H75" s="196" t="s">
        <v>519</v>
      </c>
      <c r="I75" s="213" t="s">
        <v>519</v>
      </c>
      <c r="J75" s="26"/>
      <c r="K75" s="26"/>
    </row>
    <row r="76" spans="1:11" ht="20.45">
      <c r="A76" s="181">
        <v>11</v>
      </c>
      <c r="B76" s="202" t="s">
        <v>567</v>
      </c>
      <c r="C76" s="203" t="s">
        <v>568</v>
      </c>
      <c r="D76" s="184" t="s">
        <v>517</v>
      </c>
      <c r="E76" s="196" t="s">
        <v>518</v>
      </c>
      <c r="F76" s="196" t="s">
        <v>518</v>
      </c>
      <c r="G76" s="196" t="s">
        <v>518</v>
      </c>
      <c r="H76" s="196" t="s">
        <v>518</v>
      </c>
      <c r="I76" s="213" t="s">
        <v>518</v>
      </c>
      <c r="J76" s="180"/>
      <c r="K76" s="26"/>
    </row>
    <row r="77" spans="1:11" ht="15" customHeight="1">
      <c r="A77" s="181">
        <v>11.1</v>
      </c>
      <c r="B77" s="204"/>
      <c r="C77" s="205" t="s">
        <v>228</v>
      </c>
      <c r="D77" s="190" t="s">
        <v>520</v>
      </c>
      <c r="E77" s="196" t="s">
        <v>519</v>
      </c>
      <c r="F77" s="196" t="s">
        <v>518</v>
      </c>
      <c r="G77" s="196" t="s">
        <v>522</v>
      </c>
      <c r="H77" s="196" t="s">
        <v>522</v>
      </c>
      <c r="I77" s="213" t="s">
        <v>519</v>
      </c>
      <c r="J77" s="26"/>
      <c r="K77" s="26"/>
    </row>
    <row r="78" spans="1:11" ht="15" customHeight="1">
      <c r="A78" s="181" t="s">
        <v>229</v>
      </c>
      <c r="B78" s="204"/>
      <c r="C78" s="206" t="s">
        <v>230</v>
      </c>
      <c r="D78" s="192" t="s">
        <v>521</v>
      </c>
      <c r="E78" s="196" t="s">
        <v>519</v>
      </c>
      <c r="F78" s="196" t="s">
        <v>519</v>
      </c>
      <c r="G78" s="196" t="s">
        <v>522</v>
      </c>
      <c r="H78" s="196" t="s">
        <v>522</v>
      </c>
      <c r="I78" s="213" t="s">
        <v>519</v>
      </c>
      <c r="J78" s="26"/>
      <c r="K78" s="26"/>
    </row>
    <row r="79" spans="1:11" ht="15" customHeight="1">
      <c r="A79" s="181" t="s">
        <v>231</v>
      </c>
      <c r="B79" s="204"/>
      <c r="C79" s="207" t="s">
        <v>232</v>
      </c>
      <c r="D79" s="192" t="s">
        <v>521</v>
      </c>
      <c r="E79" s="196" t="s">
        <v>519</v>
      </c>
      <c r="F79" s="196" t="s">
        <v>522</v>
      </c>
      <c r="G79" s="196" t="s">
        <v>522</v>
      </c>
      <c r="H79" s="196" t="s">
        <v>522</v>
      </c>
      <c r="I79" s="213" t="s">
        <v>519</v>
      </c>
      <c r="J79" s="26"/>
      <c r="K79" s="26"/>
    </row>
    <row r="80" spans="1:11" ht="15" customHeight="1">
      <c r="A80" s="181" t="s">
        <v>233</v>
      </c>
      <c r="B80" s="204"/>
      <c r="C80" s="206" t="s">
        <v>234</v>
      </c>
      <c r="D80" s="192" t="s">
        <v>521</v>
      </c>
      <c r="E80" s="196" t="s">
        <v>519</v>
      </c>
      <c r="F80" s="196" t="s">
        <v>522</v>
      </c>
      <c r="G80" s="196" t="s">
        <v>522</v>
      </c>
      <c r="H80" s="196" t="s">
        <v>522</v>
      </c>
      <c r="I80" s="213" t="s">
        <v>519</v>
      </c>
      <c r="J80" s="26"/>
      <c r="K80" s="26"/>
    </row>
    <row r="81" spans="1:11" ht="15" customHeight="1">
      <c r="A81" s="181">
        <v>11.2</v>
      </c>
      <c r="B81" s="204"/>
      <c r="C81" s="207" t="s">
        <v>235</v>
      </c>
      <c r="D81" s="190" t="s">
        <v>520</v>
      </c>
      <c r="E81" s="196" t="s">
        <v>519</v>
      </c>
      <c r="F81" s="196" t="s">
        <v>519</v>
      </c>
      <c r="G81" s="196" t="s">
        <v>518</v>
      </c>
      <c r="H81" s="196" t="s">
        <v>522</v>
      </c>
      <c r="I81" s="213" t="s">
        <v>522</v>
      </c>
      <c r="J81" s="26"/>
      <c r="K81" s="26"/>
    </row>
    <row r="82" spans="1:11" ht="15" customHeight="1">
      <c r="A82" s="181" t="s">
        <v>236</v>
      </c>
      <c r="B82" s="204"/>
      <c r="C82" s="206" t="s">
        <v>237</v>
      </c>
      <c r="D82" s="192" t="s">
        <v>521</v>
      </c>
      <c r="E82" s="196" t="s">
        <v>519</v>
      </c>
      <c r="F82" s="196" t="s">
        <v>519</v>
      </c>
      <c r="G82" s="196" t="s">
        <v>519</v>
      </c>
      <c r="H82" s="196" t="s">
        <v>522</v>
      </c>
      <c r="I82" s="213" t="s">
        <v>522</v>
      </c>
      <c r="J82" s="26"/>
      <c r="K82" s="26"/>
    </row>
    <row r="83" spans="1:11" ht="15" customHeight="1">
      <c r="A83" s="181" t="s">
        <v>238</v>
      </c>
      <c r="B83" s="204"/>
      <c r="C83" s="207" t="s">
        <v>239</v>
      </c>
      <c r="D83" s="192" t="s">
        <v>521</v>
      </c>
      <c r="E83" s="196" t="s">
        <v>519</v>
      </c>
      <c r="F83" s="196" t="s">
        <v>519</v>
      </c>
      <c r="G83" s="196" t="s">
        <v>522</v>
      </c>
      <c r="H83" s="196" t="s">
        <v>522</v>
      </c>
      <c r="I83" s="213" t="s">
        <v>522</v>
      </c>
      <c r="J83" s="26"/>
      <c r="K83" s="26"/>
    </row>
    <row r="84" spans="1:11" ht="15" customHeight="1">
      <c r="A84" s="181">
        <v>11.3</v>
      </c>
      <c r="B84" s="204"/>
      <c r="C84" s="206" t="s">
        <v>240</v>
      </c>
      <c r="D84" s="190" t="s">
        <v>520</v>
      </c>
      <c r="E84" s="196" t="s">
        <v>518</v>
      </c>
      <c r="F84" s="196" t="s">
        <v>519</v>
      </c>
      <c r="G84" s="196" t="s">
        <v>518</v>
      </c>
      <c r="H84" s="196" t="s">
        <v>519</v>
      </c>
      <c r="I84" s="213" t="s">
        <v>522</v>
      </c>
      <c r="J84" s="26"/>
      <c r="K84" s="26"/>
    </row>
    <row r="85" spans="1:11" ht="15" customHeight="1">
      <c r="A85" s="181" t="s">
        <v>241</v>
      </c>
      <c r="B85" s="204"/>
      <c r="C85" s="207" t="s">
        <v>242</v>
      </c>
      <c r="D85" s="192" t="s">
        <v>521</v>
      </c>
      <c r="E85" s="196" t="s">
        <v>519</v>
      </c>
      <c r="F85" s="196" t="s">
        <v>519</v>
      </c>
      <c r="G85" s="196" t="s">
        <v>519</v>
      </c>
      <c r="H85" s="196" t="s">
        <v>519</v>
      </c>
      <c r="I85" s="213" t="s">
        <v>522</v>
      </c>
      <c r="J85" s="26"/>
      <c r="K85" s="26"/>
    </row>
    <row r="86" spans="1:11" ht="15" customHeight="1">
      <c r="A86" s="181" t="s">
        <v>243</v>
      </c>
      <c r="B86" s="204"/>
      <c r="C86" s="206" t="s">
        <v>244</v>
      </c>
      <c r="D86" s="192" t="s">
        <v>521</v>
      </c>
      <c r="E86" s="196" t="s">
        <v>522</v>
      </c>
      <c r="F86" s="196" t="s">
        <v>519</v>
      </c>
      <c r="G86" s="196" t="s">
        <v>519</v>
      </c>
      <c r="H86" s="196" t="s">
        <v>519</v>
      </c>
      <c r="I86" s="213" t="s">
        <v>522</v>
      </c>
      <c r="J86" s="26"/>
      <c r="K86" s="26"/>
    </row>
    <row r="87" spans="1:11" ht="15" customHeight="1">
      <c r="A87" s="181" t="s">
        <v>245</v>
      </c>
      <c r="B87" s="208"/>
      <c r="C87" s="209" t="s">
        <v>246</v>
      </c>
      <c r="D87" s="192" t="s">
        <v>521</v>
      </c>
      <c r="E87" s="196" t="s">
        <v>522</v>
      </c>
      <c r="F87" s="196" t="s">
        <v>554</v>
      </c>
      <c r="G87" s="196" t="s">
        <v>522</v>
      </c>
      <c r="H87" s="196" t="s">
        <v>554</v>
      </c>
      <c r="I87" s="213" t="s">
        <v>554</v>
      </c>
      <c r="J87" s="26"/>
      <c r="K87" s="26"/>
    </row>
    <row r="88" spans="1:11" ht="15" customHeight="1">
      <c r="A88" s="26"/>
      <c r="B88" s="26"/>
      <c r="C88" s="26"/>
      <c r="D88" s="26"/>
      <c r="E88" s="26"/>
      <c r="F88" s="26"/>
      <c r="G88" s="26"/>
      <c r="H88" s="26"/>
      <c r="I88" s="26"/>
      <c r="J88" s="26"/>
      <c r="K88" s="26"/>
    </row>
    <row r="89" spans="1:11" ht="15" customHeight="1">
      <c r="A89" s="26"/>
      <c r="B89" s="26"/>
      <c r="C89" s="26"/>
      <c r="D89" s="26"/>
      <c r="E89" s="26"/>
      <c r="F89" s="26"/>
      <c r="G89" s="26"/>
      <c r="H89" s="26"/>
      <c r="I89" s="26"/>
      <c r="J89" s="26"/>
      <c r="K89" s="26"/>
    </row>
    <row r="90" spans="1:11" ht="15" customHeight="1">
      <c r="A90" s="26"/>
      <c r="B90" s="26"/>
      <c r="C90" s="26"/>
      <c r="D90" s="26"/>
      <c r="E90" s="26"/>
      <c r="F90" s="26"/>
      <c r="G90" s="26"/>
      <c r="H90" s="26"/>
      <c r="I90" s="26"/>
      <c r="J90" s="26"/>
      <c r="K90" s="26"/>
    </row>
  </sheetData>
  <conditionalFormatting sqref="B3:C76">
    <cfRule type="cellIs" dxfId="10" priority="5" operator="equal">
      <formula>"Not assessed"</formula>
    </cfRule>
    <cfRule type="cellIs" dxfId="9" priority="6" operator="equal">
      <formula>"Not Applicable"</formula>
    </cfRule>
  </conditionalFormatting>
  <conditionalFormatting sqref="C77:C87">
    <cfRule type="cellIs" dxfId="8" priority="3" operator="equal">
      <formula>"Not assessed"</formula>
    </cfRule>
    <cfRule type="cellIs" dxfId="7" priority="4" operator="equal">
      <formula>"Not Applicable"</formula>
    </cfRule>
  </conditionalFormatting>
  <conditionalFormatting sqref="D3:I87">
    <cfRule type="cellIs" dxfId="6" priority="1" operator="equal">
      <formula>"Not assessed"</formula>
    </cfRule>
    <cfRule type="cellIs" dxfId="5" priority="2" operator="equal">
      <formula>"Not Applicable"</formula>
    </cfRule>
  </conditionalFormatting>
  <conditionalFormatting sqref="E3:I87">
    <cfRule type="cellIs" dxfId="4" priority="7" operator="equal">
      <formula>"Decline in score"</formula>
    </cfRule>
    <cfRule type="cellIs" dxfId="3" priority="8" operator="equal">
      <formula>"Improvement in score"</formula>
    </cfRule>
    <cfRule type="cellIs" dxfId="2" priority="9" operator="equal">
      <formula>"Partial"</formula>
    </cfRule>
    <cfRule type="cellIs" dxfId="1" priority="10" operator="equal">
      <formula>"N"</formula>
    </cfRule>
    <cfRule type="cellIs" dxfId="0" priority="11" operator="equal">
      <formula>"Y"</formula>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96B270AF1B7DC448A43C59752E9E161" ma:contentTypeVersion="18" ma:contentTypeDescription="Create a new document." ma:contentTypeScope="" ma:versionID="fff5e210a29d311614f3dae05ca539b7">
  <xsd:schema xmlns:xsd="http://www.w3.org/2001/XMLSchema" xmlns:xs="http://www.w3.org/2001/XMLSchema" xmlns:p="http://schemas.microsoft.com/office/2006/metadata/properties" xmlns:ns2="80495b34-a6d5-4cbf-9db0-b2eb2113537f" xmlns:ns3="bc3e0451-0cb3-4ee5-952e-209355ebacec" targetNamespace="http://schemas.microsoft.com/office/2006/metadata/properties" ma:root="true" ma:fieldsID="7d1858f7e0375a9d89d3531633b1d5b3" ns2:_="" ns3:_="">
    <xsd:import namespace="80495b34-a6d5-4cbf-9db0-b2eb2113537f"/>
    <xsd:import namespace="bc3e0451-0cb3-4ee5-952e-209355ebace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495b34-a6d5-4cbf-9db0-b2eb211353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c64bf66-3ab6-4740-8ae4-bf44781f388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c3e0451-0cb3-4ee5-952e-209355ebace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ac34a20-c91a-4608-8ca5-d6cf3e5b8795}" ma:internalName="TaxCatchAll" ma:showField="CatchAllData" ma:web="bc3e0451-0cb3-4ee5-952e-209355ebac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c3e0451-0cb3-4ee5-952e-209355ebacec" xsi:nil="true"/>
    <lcf76f155ced4ddcb4097134ff3c332f xmlns="80495b34-a6d5-4cbf-9db0-b2eb2113537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61620C-4C72-41F9-9BAD-D0388A261318}"/>
</file>

<file path=customXml/itemProps2.xml><?xml version="1.0" encoding="utf-8"?>
<ds:datastoreItem xmlns:ds="http://schemas.openxmlformats.org/officeDocument/2006/customXml" ds:itemID="{220D7BFC-BB8B-46E2-A496-90CE409F7003}"/>
</file>

<file path=customXml/itemProps3.xml><?xml version="1.0" encoding="utf-8"?>
<ds:datastoreItem xmlns:ds="http://schemas.openxmlformats.org/officeDocument/2006/customXml" ds:itemID="{C3C0180D-917F-4776-A70F-AEED4C664E5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Issam Jamaleddine</dc:creator>
  <cp:keywords/>
  <dc:description/>
  <cp:lastModifiedBy>Sharp,JD</cp:lastModifiedBy>
  <cp:revision/>
  <dcterms:created xsi:type="dcterms:W3CDTF">2015-06-05T18:17:20Z</dcterms:created>
  <dcterms:modified xsi:type="dcterms:W3CDTF">2025-02-19T10:23:43Z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0x010100496B270AF1B7DC448A43C59752E9E161</vt:lpwstr>
  </property>
  <property fmtid="{D5CDD505-2E9C-101B-9397-08002B2CF9AE}" pid="3" name="MediaServiceImageTags">
    <vt:lpwstr/>
  </property>
</Properties>
</file>